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tabRatio="495" activeTab="0"/>
  </bookViews>
  <sheets>
    <sheet name="Výpočet mzdy" sheetId="1" r:id="rId1"/>
  </sheets>
  <definedNames>
    <definedName name="_xlnm.Print_Area" localSheetId="0">'Výpočet mzdy'!$A$1:$F$30</definedName>
  </definedNames>
  <calcPr fullCalcOnLoad="1"/>
</workbook>
</file>

<file path=xl/sharedStrings.xml><?xml version="1.0" encoding="utf-8"?>
<sst xmlns="http://schemas.openxmlformats.org/spreadsheetml/2006/main" count="48" uniqueCount="48">
  <si>
    <t>daň z příjmu</t>
  </si>
  <si>
    <t>sleva daně na poplatníka</t>
  </si>
  <si>
    <t>sociální pojištění</t>
  </si>
  <si>
    <t>zdravotní pojištění</t>
  </si>
  <si>
    <t>ČISTÁ MZDA</t>
  </si>
  <si>
    <t>Kč</t>
  </si>
  <si>
    <t>zdrav. poj. placené firmou</t>
  </si>
  <si>
    <t>Výpočet mzdy</t>
  </si>
  <si>
    <t>Svátek</t>
  </si>
  <si>
    <t>Dovolená</t>
  </si>
  <si>
    <t>hod.</t>
  </si>
  <si>
    <t>SMLUVNÍ MZDA</t>
  </si>
  <si>
    <t>měnit jde jen žlutá pole!</t>
  </si>
  <si>
    <t>Stravenky</t>
  </si>
  <si>
    <t>K VÝPLATĚ</t>
  </si>
  <si>
    <t>Fond pracovní doby</t>
  </si>
  <si>
    <t>dnů</t>
  </si>
  <si>
    <t>Plat za hodinu</t>
  </si>
  <si>
    <t>Speciální příplatek</t>
  </si>
  <si>
    <t>Hodinový plat dovolené:</t>
  </si>
  <si>
    <t>Hodin na den:</t>
  </si>
  <si>
    <t>soc. poj. placené firmou</t>
  </si>
  <si>
    <t>Soc.poj.plac.firmou %:</t>
  </si>
  <si>
    <t>Zdrav.poj.plac.firmou %:</t>
  </si>
  <si>
    <t>Zaokrouhlení:</t>
  </si>
  <si>
    <t>Daň z příjmu % :</t>
  </si>
  <si>
    <t>Sleva na poplatníka:</t>
  </si>
  <si>
    <t>Sociální pojištění %:</t>
  </si>
  <si>
    <t>Zdravotní pojištění %:</t>
  </si>
  <si>
    <t>Cena stravenky:</t>
  </si>
  <si>
    <t>Příspěvek:</t>
  </si>
  <si>
    <t>Koeficient příspěvku:</t>
  </si>
  <si>
    <t>Základní mzda (práce + svátky)</t>
  </si>
  <si>
    <t>HRUBÁ MZDA (plac.nepř.+zákl.mz.+přípl.)</t>
  </si>
  <si>
    <t>1.-3. (0%)</t>
  </si>
  <si>
    <t>4.-30. (60%)</t>
  </si>
  <si>
    <t>31.-60. (66%)</t>
  </si>
  <si>
    <t>od 61. (72%)</t>
  </si>
  <si>
    <t>Nemoc dříve</t>
  </si>
  <si>
    <t>Násobitele:</t>
  </si>
  <si>
    <t>Vyměřovací základ</t>
  </si>
  <si>
    <t>Celkem nemocenská</t>
  </si>
  <si>
    <t>Základ daně z příjmu</t>
  </si>
  <si>
    <t>Daň k odvodu</t>
  </si>
  <si>
    <t>Ztráta v nemocenské</t>
  </si>
  <si>
    <t>HODNOTY</t>
  </si>
  <si>
    <t>Odpracováno</t>
  </si>
  <si>
    <t>Nemoc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</si>
</sst>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&quot; dní&quot;"/>
    <numFmt numFmtId="166" formatCode="#,##0\ &quot;Kč&quot;"/>
    <numFmt numFmtId="167" formatCode="0&quot; hod.&quot;"/>
    <numFmt numFmtId="168" formatCode="0&quot; Kč&quot;"/>
    <numFmt numFmtId="169" formatCode="0&quot; tun&quot;"/>
    <numFmt numFmtId="170" formatCode="#,##0\ _K_č"/>
    <numFmt numFmtId="171" formatCode="&quot;Mzdový list za období &quot;mmmm\ yyyy"/>
    <numFmt numFmtId="172" formatCode="#,##0.00\ &quot;Kč/den&quot;"/>
    <numFmt numFmtId="173" formatCode="0.0&quot; dní&quot;"/>
    <numFmt numFmtId="174" formatCode="##0.0\ &quot;hod.&quot;"/>
    <numFmt numFmtId="175" formatCode="##0.0\ &quot;tuny&quot;"/>
    <numFmt numFmtId="176" formatCode="0.0%"/>
    <numFmt numFmtId="177" formatCode="[$-405]d\.\ mmmm\ yyyy"/>
    <numFmt numFmtId="178" formatCode="0.0&quot; hod.&quot;"/>
    <numFmt numFmtId="179" formatCode="&quot;Zruč-Senec, dne &quot;d/m/yyyy"/>
    <numFmt numFmtId="180" formatCode="0&quot;%&quot;"/>
    <numFmt numFmtId="181" formatCode="0.0"/>
    <numFmt numFmtId="182" formatCode="0&quot; ks&quot;"/>
    <numFmt numFmtId="183" formatCode="[$-405]mmmm\ yy;@"/>
    <numFmt numFmtId="184" formatCode="mmm/yyyy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2" fontId="2" fillId="0" borderId="3" xfId="0" applyNumberFormat="1" applyFont="1" applyBorder="1" applyAlignment="1" applyProtection="1">
      <alignment vertical="center"/>
      <protection/>
    </xf>
    <xf numFmtId="2" fontId="2" fillId="0" borderId="4" xfId="0" applyNumberFormat="1" applyFont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2" fontId="2" fillId="0" borderId="7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6" fontId="6" fillId="0" borderId="8" xfId="0" applyNumberFormat="1" applyFont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9" xfId="0" applyFont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6" fillId="3" borderId="12" xfId="0" applyFont="1" applyFill="1" applyBorder="1" applyAlignment="1" applyProtection="1">
      <alignment horizontal="right" vertical="center"/>
      <protection/>
    </xf>
    <xf numFmtId="2" fontId="3" fillId="3" borderId="13" xfId="0" applyNumberFormat="1" applyFont="1" applyFill="1" applyBorder="1" applyAlignment="1" applyProtection="1">
      <alignment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vertical="center"/>
      <protection/>
    </xf>
    <xf numFmtId="0" fontId="3" fillId="3" borderId="16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2" fontId="3" fillId="3" borderId="20" xfId="0" applyNumberFormat="1" applyFont="1" applyFill="1" applyBorder="1" applyAlignment="1">
      <alignment/>
    </xf>
    <xf numFmtId="2" fontId="3" fillId="3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181" fontId="2" fillId="2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181" fontId="2" fillId="2" borderId="0" xfId="0" applyNumberFormat="1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/>
    </xf>
    <xf numFmtId="0" fontId="2" fillId="0" borderId="8" xfId="0" applyFont="1" applyBorder="1" applyAlignment="1">
      <alignment/>
    </xf>
    <xf numFmtId="182" fontId="2" fillId="0" borderId="8" xfId="0" applyNumberFormat="1" applyFont="1" applyFill="1" applyBorder="1" applyAlignment="1">
      <alignment/>
    </xf>
    <xf numFmtId="2" fontId="2" fillId="0" borderId="4" xfId="0" applyNumberFormat="1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 vertical="center"/>
      <protection/>
    </xf>
    <xf numFmtId="181" fontId="2" fillId="2" borderId="3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4" borderId="2" xfId="0" applyFont="1" applyFill="1" applyBorder="1" applyAlignment="1" applyProtection="1">
      <alignment horizontal="left" vertical="center"/>
      <protection/>
    </xf>
    <xf numFmtId="2" fontId="6" fillId="4" borderId="3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3" borderId="24" xfId="0" applyFont="1" applyFill="1" applyBorder="1" applyAlignment="1" applyProtection="1">
      <alignment horizontal="left" vertical="center"/>
      <protection/>
    </xf>
    <xf numFmtId="0" fontId="3" fillId="3" borderId="25" xfId="0" applyFont="1" applyFill="1" applyBorder="1" applyAlignment="1" applyProtection="1">
      <alignment horizontal="left" vertical="center"/>
      <protection/>
    </xf>
    <xf numFmtId="0" fontId="3" fillId="3" borderId="26" xfId="0" applyFont="1" applyFill="1" applyBorder="1" applyAlignment="1" applyProtection="1">
      <alignment horizontal="left" vertical="center"/>
      <protection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right" vertical="top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4" sqref="A4"/>
    </sheetView>
  </sheetViews>
  <sheetFormatPr defaultColWidth="9.140625" defaultRowHeight="12.75" outlineLevelRow="1" outlineLevelCol="1"/>
  <cols>
    <col min="1" max="1" width="18.140625" style="14" customWidth="1"/>
    <col min="2" max="3" width="9.7109375" style="14" customWidth="1"/>
    <col min="4" max="4" width="9.28125" style="14" customWidth="1"/>
    <col min="5" max="5" width="20.28125" style="14" customWidth="1" outlineLevel="1"/>
    <col min="6" max="6" width="8.00390625" style="14" customWidth="1" outlineLevel="1"/>
    <col min="7" max="16384" width="9.140625" style="14" customWidth="1"/>
  </cols>
  <sheetData>
    <row r="1" spans="1:4" s="13" customFormat="1" ht="29.25" customHeight="1">
      <c r="A1" s="70" t="s">
        <v>7</v>
      </c>
      <c r="B1" s="70"/>
      <c r="C1" s="70"/>
      <c r="D1" s="70"/>
    </row>
    <row r="2" spans="1:4" s="13" customFormat="1" ht="19.5" customHeight="1" thickBot="1">
      <c r="A2" s="71" t="s">
        <v>12</v>
      </c>
      <c r="B2" s="71"/>
      <c r="C2" s="71"/>
      <c r="D2" s="71"/>
    </row>
    <row r="3" spans="1:6" s="13" customFormat="1" ht="15.75" customHeight="1">
      <c r="A3" s="24" t="s">
        <v>11</v>
      </c>
      <c r="B3" s="23"/>
      <c r="C3" s="17">
        <v>14320</v>
      </c>
      <c r="D3" s="22" t="str">
        <f>IF(C3&lt;1000,"Kč/hod.","Kč/měsíc")</f>
        <v>Kč/měsíc</v>
      </c>
      <c r="E3" s="68" t="s">
        <v>45</v>
      </c>
      <c r="F3" s="69"/>
    </row>
    <row r="4" spans="1:6" s="13" customFormat="1" ht="15.75" customHeight="1">
      <c r="A4" s="73"/>
      <c r="B4" s="11" t="s">
        <v>16</v>
      </c>
      <c r="C4" s="16" t="s">
        <v>10</v>
      </c>
      <c r="D4" s="12" t="s">
        <v>5</v>
      </c>
      <c r="E4" s="38"/>
      <c r="F4" s="39"/>
    </row>
    <row r="5" spans="1:6" s="13" customFormat="1" ht="15.75" customHeight="1">
      <c r="A5" s="72" t="s">
        <v>15</v>
      </c>
      <c r="B5" s="37">
        <v>23</v>
      </c>
      <c r="C5" s="36">
        <f>B5*F5</f>
        <v>184</v>
      </c>
      <c r="D5" s="4"/>
      <c r="E5" s="38" t="s">
        <v>20</v>
      </c>
      <c r="F5" s="44">
        <v>8</v>
      </c>
    </row>
    <row r="6" spans="1:6" s="13" customFormat="1" ht="15.75" customHeight="1">
      <c r="A6" s="3" t="s">
        <v>17</v>
      </c>
      <c r="B6" s="34"/>
      <c r="C6" s="36"/>
      <c r="D6" s="4">
        <f>C3/C5</f>
        <v>77.82608695652173</v>
      </c>
      <c r="E6" s="38"/>
      <c r="F6" s="39"/>
    </row>
    <row r="7" spans="1:6" s="13" customFormat="1" ht="15.75" customHeight="1">
      <c r="A7" s="3" t="s">
        <v>9</v>
      </c>
      <c r="B7" s="33">
        <v>1</v>
      </c>
      <c r="C7" s="36">
        <f>B7*8</f>
        <v>8</v>
      </c>
      <c r="D7" s="4">
        <f>ROUND(F7*C7,0)</f>
        <v>704</v>
      </c>
      <c r="E7" s="38" t="s">
        <v>19</v>
      </c>
      <c r="F7" s="44">
        <v>88.03</v>
      </c>
    </row>
    <row r="8" spans="1:6" s="13" customFormat="1" ht="15.75" customHeight="1">
      <c r="A8" s="3" t="s">
        <v>8</v>
      </c>
      <c r="B8" s="33">
        <v>1</v>
      </c>
      <c r="C8" s="36">
        <f>B8*8</f>
        <v>8</v>
      </c>
      <c r="D8" s="4">
        <f>D6*C8</f>
        <v>622.6086956521739</v>
      </c>
      <c r="E8" s="38"/>
      <c r="F8" s="39"/>
    </row>
    <row r="9" spans="1:6" s="13" customFormat="1" ht="15.75" customHeight="1">
      <c r="A9" s="3" t="s">
        <v>47</v>
      </c>
      <c r="B9" s="33">
        <v>4</v>
      </c>
      <c r="C9" s="36">
        <f>B9*8</f>
        <v>32</v>
      </c>
      <c r="D9" s="4">
        <v>0</v>
      </c>
      <c r="E9" s="38"/>
      <c r="F9" s="39"/>
    </row>
    <row r="10" spans="1:6" s="13" customFormat="1" ht="15.75" customHeight="1">
      <c r="A10" s="3" t="s">
        <v>46</v>
      </c>
      <c r="B10" s="32">
        <f>B5-B7-B8-B9</f>
        <v>17</v>
      </c>
      <c r="C10" s="36">
        <f>B10*8</f>
        <v>136</v>
      </c>
      <c r="D10" s="4">
        <f>$D$6*C10</f>
        <v>10584.347826086956</v>
      </c>
      <c r="E10" s="57"/>
      <c r="F10" s="58"/>
    </row>
    <row r="11" spans="1:6" s="13" customFormat="1" ht="15.75" customHeight="1">
      <c r="A11" s="3" t="s">
        <v>32</v>
      </c>
      <c r="B11" s="32"/>
      <c r="C11" s="36"/>
      <c r="D11" s="4">
        <f>ROUND(D8+D10,0)</f>
        <v>11207</v>
      </c>
      <c r="E11" s="38" t="s">
        <v>31</v>
      </c>
      <c r="F11" s="39">
        <f>FLOOR((C10/C5)*100,1)</f>
        <v>73</v>
      </c>
    </row>
    <row r="12" spans="1:6" s="13" customFormat="1" ht="15.75" customHeight="1">
      <c r="A12" s="3" t="s">
        <v>18</v>
      </c>
      <c r="B12" s="35"/>
      <c r="C12" s="36"/>
      <c r="D12" s="46">
        <f>ROUND(F12*F11/100,0)</f>
        <v>201</v>
      </c>
      <c r="E12" s="57" t="s">
        <v>30</v>
      </c>
      <c r="F12" s="59">
        <v>275</v>
      </c>
    </row>
    <row r="13" spans="1:6" s="13" customFormat="1" ht="15.75" customHeight="1">
      <c r="A13" s="18" t="s">
        <v>33</v>
      </c>
      <c r="B13" s="19"/>
      <c r="C13" s="20"/>
      <c r="D13" s="21">
        <f>ROUND(D7+D11+D12,0)</f>
        <v>12112</v>
      </c>
      <c r="E13" s="57"/>
      <c r="F13" s="58"/>
    </row>
    <row r="14" spans="1:6" s="13" customFormat="1" ht="15.75" customHeight="1" outlineLevel="1">
      <c r="A14" s="7" t="s">
        <v>21</v>
      </c>
      <c r="B14" s="15"/>
      <c r="C14" s="6"/>
      <c r="D14" s="8">
        <f>CEILING(D13*F14/100,1)</f>
        <v>3150</v>
      </c>
      <c r="E14" s="38" t="s">
        <v>22</v>
      </c>
      <c r="F14" s="44">
        <v>26</v>
      </c>
    </row>
    <row r="15" spans="1:6" s="13" customFormat="1" ht="15.75" customHeight="1" outlineLevel="1">
      <c r="A15" s="3" t="s">
        <v>6</v>
      </c>
      <c r="B15" s="1"/>
      <c r="C15" s="9"/>
      <c r="D15" s="4">
        <f>CEILING(D13*F15/100,1)</f>
        <v>1091</v>
      </c>
      <c r="E15" s="38" t="s">
        <v>23</v>
      </c>
      <c r="F15" s="44">
        <v>9</v>
      </c>
    </row>
    <row r="16" spans="1:6" ht="15.75" customHeight="1" outlineLevel="1">
      <c r="A16" s="63" t="s">
        <v>42</v>
      </c>
      <c r="B16" s="64"/>
      <c r="C16" s="9"/>
      <c r="D16" s="4">
        <f>CEILING(D13+D14+D15,F16)</f>
        <v>16400</v>
      </c>
      <c r="E16" s="40" t="s">
        <v>24</v>
      </c>
      <c r="F16" s="45">
        <v>100</v>
      </c>
    </row>
    <row r="17" spans="1:6" ht="15.75" customHeight="1" outlineLevel="1">
      <c r="A17" s="3" t="s">
        <v>0</v>
      </c>
      <c r="B17" s="31"/>
      <c r="C17" s="9"/>
      <c r="D17" s="4">
        <f>CEILING(D16,100)*F17/100</f>
        <v>2460</v>
      </c>
      <c r="E17" s="40" t="s">
        <v>25</v>
      </c>
      <c r="F17" s="45">
        <v>15</v>
      </c>
    </row>
    <row r="18" spans="1:6" ht="15.75" customHeight="1" outlineLevel="1">
      <c r="A18" s="63" t="s">
        <v>1</v>
      </c>
      <c r="B18" s="64"/>
      <c r="C18" s="64"/>
      <c r="D18" s="4">
        <f>F18</f>
        <v>2070</v>
      </c>
      <c r="E18" s="40" t="s">
        <v>26</v>
      </c>
      <c r="F18" s="45">
        <v>2070</v>
      </c>
    </row>
    <row r="19" spans="1:6" ht="15.75" customHeight="1" outlineLevel="1">
      <c r="A19" s="63" t="s">
        <v>43</v>
      </c>
      <c r="B19" s="64"/>
      <c r="C19" s="64"/>
      <c r="D19" s="4">
        <f>MAX(D17-D18,0)</f>
        <v>390</v>
      </c>
      <c r="E19" s="40"/>
      <c r="F19" s="41"/>
    </row>
    <row r="20" spans="1:6" ht="15.75" customHeight="1" outlineLevel="1">
      <c r="A20" s="3" t="s">
        <v>2</v>
      </c>
      <c r="B20" s="31"/>
      <c r="C20" s="60"/>
      <c r="D20" s="4">
        <f>CEILING(D13*F20/100,1)</f>
        <v>969</v>
      </c>
      <c r="E20" s="40" t="s">
        <v>27</v>
      </c>
      <c r="F20" s="45">
        <v>8</v>
      </c>
    </row>
    <row r="21" spans="1:6" ht="15.75" customHeight="1" outlineLevel="1">
      <c r="A21" s="2" t="s">
        <v>3</v>
      </c>
      <c r="B21" s="25"/>
      <c r="C21" s="10"/>
      <c r="D21" s="5">
        <f>CEILING(D13*F21/100,1)</f>
        <v>546</v>
      </c>
      <c r="E21" s="53" t="s">
        <v>28</v>
      </c>
      <c r="F21" s="54">
        <v>4.5</v>
      </c>
    </row>
    <row r="22" spans="1:6" ht="15.75" customHeight="1" thickBot="1">
      <c r="A22" s="65" t="s">
        <v>4</v>
      </c>
      <c r="B22" s="66"/>
      <c r="C22" s="67"/>
      <c r="D22" s="30">
        <f>D13-D21-D20-D19</f>
        <v>10207</v>
      </c>
      <c r="E22" s="55"/>
      <c r="F22" s="56"/>
    </row>
    <row r="23" spans="1:6" ht="15.75" customHeight="1">
      <c r="A23" s="47" t="s">
        <v>13</v>
      </c>
      <c r="B23" s="48"/>
      <c r="C23" s="49">
        <f>B10</f>
        <v>17</v>
      </c>
      <c r="D23" s="50">
        <f>C23*F23</f>
        <v>391</v>
      </c>
      <c r="E23" s="53" t="s">
        <v>29</v>
      </c>
      <c r="F23" s="54">
        <v>23</v>
      </c>
    </row>
    <row r="24" spans="1:6" ht="15.75" customHeight="1" outlineLevel="1">
      <c r="A24" s="3" t="s">
        <v>38</v>
      </c>
      <c r="B24" s="33">
        <v>0</v>
      </c>
      <c r="C24" s="36"/>
      <c r="D24" s="4"/>
      <c r="E24" s="40" t="s">
        <v>40</v>
      </c>
      <c r="F24" s="52">
        <f>C3/31</f>
        <v>461.93548387096774</v>
      </c>
    </row>
    <row r="25" spans="1:6" ht="15.75" customHeight="1" outlineLevel="1">
      <c r="A25" s="51" t="s">
        <v>34</v>
      </c>
      <c r="B25" s="32">
        <f>MAX(MIN((B9+B24),3-B24),0)</f>
        <v>3</v>
      </c>
      <c r="C25" s="36">
        <f>$F$24*F25/100</f>
        <v>0</v>
      </c>
      <c r="D25" s="4">
        <f>B25*C25</f>
        <v>0</v>
      </c>
      <c r="E25" s="40" t="s">
        <v>39</v>
      </c>
      <c r="F25" s="45">
        <v>0</v>
      </c>
    </row>
    <row r="26" spans="1:6" ht="15.75" customHeight="1" outlineLevel="1">
      <c r="A26" s="51" t="s">
        <v>35</v>
      </c>
      <c r="B26" s="32">
        <f>MAX(MIN((B9+B24),30-B24)-MAX(3-B24,0),0)</f>
        <v>1</v>
      </c>
      <c r="C26" s="36">
        <v>245</v>
      </c>
      <c r="D26" s="4">
        <f>B26*C26</f>
        <v>245</v>
      </c>
      <c r="E26" s="40"/>
      <c r="F26" s="45">
        <v>60</v>
      </c>
    </row>
    <row r="27" spans="1:6" ht="15.75" customHeight="1" outlineLevel="1">
      <c r="A27" s="51" t="s">
        <v>36</v>
      </c>
      <c r="B27" s="32">
        <f>MAX(MIN((B9+B24),60-B24)-MAX(60-B24,0),0)</f>
        <v>0</v>
      </c>
      <c r="C27" s="36">
        <f>$F$24*F27/100</f>
        <v>304.8774193548387</v>
      </c>
      <c r="D27" s="4">
        <f>B27*C27</f>
        <v>0</v>
      </c>
      <c r="E27" s="40"/>
      <c r="F27" s="45">
        <v>66</v>
      </c>
    </row>
    <row r="28" spans="1:6" ht="15.75" customHeight="1" outlineLevel="1">
      <c r="A28" s="51" t="s">
        <v>37</v>
      </c>
      <c r="B28" s="32">
        <f>MAX((B9+B24)-60,0)</f>
        <v>0</v>
      </c>
      <c r="C28" s="36">
        <f>$F$24*F28/100</f>
        <v>332.59354838709675</v>
      </c>
      <c r="D28" s="4">
        <f>B28*C28</f>
        <v>0</v>
      </c>
      <c r="E28" s="40"/>
      <c r="F28" s="45">
        <v>72</v>
      </c>
    </row>
    <row r="29" spans="1:6" ht="15.75" customHeight="1" outlineLevel="1">
      <c r="A29" s="3" t="s">
        <v>41</v>
      </c>
      <c r="B29" s="32"/>
      <c r="C29" s="36"/>
      <c r="D29" s="4">
        <f>SUM(D25:D28)</f>
        <v>245</v>
      </c>
      <c r="E29" s="61" t="s">
        <v>44</v>
      </c>
      <c r="F29" s="62">
        <f>D22/(B10+B8)*B9</f>
        <v>2268.222222222222</v>
      </c>
    </row>
    <row r="30" spans="1:6" ht="15.75" customHeight="1" thickBot="1">
      <c r="A30" s="27" t="s">
        <v>14</v>
      </c>
      <c r="B30" s="28"/>
      <c r="C30" s="28"/>
      <c r="D30" s="29">
        <f>D22-D23+D29</f>
        <v>10061</v>
      </c>
      <c r="E30" s="42"/>
      <c r="F30" s="43"/>
    </row>
    <row r="31" ht="12.75">
      <c r="B31" s="26"/>
    </row>
  </sheetData>
  <sheetProtection formatColumns="0" formatRows="0"/>
  <mergeCells count="7">
    <mergeCell ref="A19:C19"/>
    <mergeCell ref="A22:C22"/>
    <mergeCell ref="E3:F3"/>
    <mergeCell ref="A1:D1"/>
    <mergeCell ref="A2:D2"/>
    <mergeCell ref="A16:B16"/>
    <mergeCell ref="A18:C18"/>
  </mergeCells>
  <dataValidations count="7">
    <dataValidation showErrorMessage="1" promptTitle="Špatně zadáno" prompt="Zadejte číslo v rozsahu -100 až 100" errorTitle="Špatně zadáno" error="Zadej hodnotu v rozsahu 0 až 100. Pokud příplatek není, zadej 0." sqref="B5:B10 F24 B24:B29"/>
    <dataValidation type="decimal" operator="greaterThanOrEqual" showErrorMessage="1" errorTitle="Špatně zadáno" error="Hodnota musí být větší než nula." sqref="C5:C12 C24:C29">
      <formula1>0</formula1>
    </dataValidation>
    <dataValidation type="decimal" showErrorMessage="1" promptTitle="Špatně zadáno" prompt="Zadejte číslo v rozsahu -100 až 100" errorTitle="Špatně zadáno" error="Zadej hodnotu v rozsahu 0 až 100. Pokud příplatek není, zadej 0." sqref="B11">
      <formula1>0</formula1>
      <formula2>100</formula2>
    </dataValidation>
    <dataValidation errorStyle="information" operator="greaterThanOrEqual" allowBlank="1" showInputMessage="1" showErrorMessage="1" errorTitle="Chybný údaj" error="Zadaná hodnota musí být číslo větší než nebo rovna 0." sqref="C4:D4"/>
    <dataValidation allowBlank="1" showInputMessage="1" showErrorMessage="1" sqref="B4"/>
    <dataValidation type="decimal" operator="greaterThanOrEqual" showInputMessage="1" showErrorMessage="1" errorTitle="Špatně zadáno" error="Hodnota musí být větší než nula" sqref="C3">
      <formula1>0</formula1>
    </dataValidation>
    <dataValidation type="list" allowBlank="1" showDropDown="1" showInputMessage="1" showErrorMessage="1" sqref="D3">
      <formula1>"Kč/hod.,Kč/měsíc"</formula1>
    </dataValidation>
  </dataValidations>
  <printOptions horizontalCentered="1"/>
  <pageMargins left="0.984251968503937" right="0.98425196850393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mzdy</dc:title>
  <dc:subject/>
  <dc:creator>Pavel Pech</dc:creator>
  <cp:keywords/>
  <dc:description/>
  <cp:lastModifiedBy>pczpp015</cp:lastModifiedBy>
  <cp:lastPrinted>2008-05-19T09:51:47Z</cp:lastPrinted>
  <dcterms:created xsi:type="dcterms:W3CDTF">2007-11-30T08:54:51Z</dcterms:created>
  <dcterms:modified xsi:type="dcterms:W3CDTF">2008-05-19T09:54:55Z</dcterms:modified>
  <cp:category/>
  <cp:version/>
  <cp:contentType/>
  <cp:contentStatus/>
</cp:coreProperties>
</file>