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1"/>
  </bookViews>
  <sheets>
    <sheet name="14denní rozpis směn" sheetId="1" r:id="rId1"/>
    <sheet name="Plán směn" sheetId="2" r:id="rId2"/>
    <sheet name="Svátky" sheetId="3" r:id="rId3"/>
  </sheets>
  <definedNames/>
  <calcPr fullCalcOnLoad="1"/>
</workbook>
</file>

<file path=xl/sharedStrings.xml><?xml version="1.0" encoding="utf-8"?>
<sst xmlns="http://schemas.openxmlformats.org/spreadsheetml/2006/main" count="39" uniqueCount="29">
  <si>
    <t>Datum</t>
  </si>
  <si>
    <t>Hodin</t>
  </si>
  <si>
    <t>Měsíc</t>
  </si>
  <si>
    <t>Rozdíl
skupin</t>
  </si>
  <si>
    <t>Den v
týdnu</t>
  </si>
  <si>
    <t>Od</t>
  </si>
  <si>
    <t>Do</t>
  </si>
  <si>
    <r>
      <t>- 1. leden - Nový rok (</t>
    </r>
    <r>
      <rPr>
        <i/>
        <sz val="10"/>
        <rFont val="Arial"/>
        <family val="0"/>
      </rPr>
      <t>Ostatní svátky</t>
    </r>
    <r>
      <rPr>
        <sz val="10"/>
        <rFont val="Arial"/>
        <family val="0"/>
      </rPr>
      <t>)</t>
    </r>
  </si>
  <si>
    <r>
      <t>- Velikonoční pondělí (</t>
    </r>
    <r>
      <rPr>
        <i/>
        <sz val="10"/>
        <rFont val="Arial"/>
        <family val="0"/>
      </rPr>
      <t>Ostatní svátky</t>
    </r>
    <r>
      <rPr>
        <sz val="10"/>
        <rFont val="Arial"/>
        <family val="0"/>
      </rPr>
      <t>)</t>
    </r>
  </si>
  <si>
    <r>
      <t>- 1. květen - Svátek práce (</t>
    </r>
    <r>
      <rPr>
        <i/>
        <sz val="10"/>
        <rFont val="Arial"/>
        <family val="0"/>
      </rPr>
      <t>Ostatní svátky</t>
    </r>
    <r>
      <rPr>
        <sz val="10"/>
        <rFont val="Arial"/>
        <family val="0"/>
      </rPr>
      <t>)</t>
    </r>
  </si>
  <si>
    <r>
      <t>- 8. květen - Den vítězství (</t>
    </r>
    <r>
      <rPr>
        <i/>
        <sz val="10"/>
        <rFont val="Arial"/>
        <family val="0"/>
      </rPr>
      <t>Státní svátek</t>
    </r>
    <r>
      <rPr>
        <sz val="10"/>
        <rFont val="Arial"/>
        <family val="0"/>
      </rPr>
      <t>)</t>
    </r>
  </si>
  <si>
    <r>
      <t>- 5. červenec - Den slovanských věrozvěstů Cyrila a Metoděje (</t>
    </r>
    <r>
      <rPr>
        <i/>
        <sz val="10"/>
        <rFont val="Arial"/>
        <family val="0"/>
      </rPr>
      <t>Státní svátek</t>
    </r>
    <r>
      <rPr>
        <sz val="10"/>
        <rFont val="Arial"/>
        <family val="0"/>
      </rPr>
      <t>)</t>
    </r>
  </si>
  <si>
    <r>
      <t>- 6. červenec - Den upálení mistra Jana Husa (</t>
    </r>
    <r>
      <rPr>
        <i/>
        <sz val="10"/>
        <rFont val="Arial"/>
        <family val="0"/>
      </rPr>
      <t>Státní svátek</t>
    </r>
    <r>
      <rPr>
        <sz val="10"/>
        <rFont val="Arial"/>
        <family val="0"/>
      </rPr>
      <t>)</t>
    </r>
  </si>
  <si>
    <r>
      <t>- 28. září - Den české státnosti (</t>
    </r>
    <r>
      <rPr>
        <i/>
        <sz val="10"/>
        <rFont val="Arial"/>
        <family val="0"/>
      </rPr>
      <t>Státní svátek</t>
    </r>
    <r>
      <rPr>
        <sz val="10"/>
        <rFont val="Arial"/>
        <family val="0"/>
      </rPr>
      <t>)</t>
    </r>
  </si>
  <si>
    <r>
      <t>- 28. říjen - Den vzniku samostatného československého státu (</t>
    </r>
    <r>
      <rPr>
        <i/>
        <sz val="10"/>
        <rFont val="Arial"/>
        <family val="0"/>
      </rPr>
      <t>Státní svátek</t>
    </r>
    <r>
      <rPr>
        <sz val="10"/>
        <rFont val="Arial"/>
        <family val="0"/>
      </rPr>
      <t>)</t>
    </r>
  </si>
  <si>
    <r>
      <t>- 17. listopad - Den boje za svobodu a demokracii (</t>
    </r>
    <r>
      <rPr>
        <i/>
        <sz val="10"/>
        <rFont val="Arial"/>
        <family val="0"/>
      </rPr>
      <t>Státní svátek</t>
    </r>
    <r>
      <rPr>
        <sz val="10"/>
        <rFont val="Arial"/>
        <family val="0"/>
      </rPr>
      <t>)</t>
    </r>
  </si>
  <si>
    <r>
      <t>- 24. prosinec - Štědrý den (</t>
    </r>
    <r>
      <rPr>
        <i/>
        <sz val="10"/>
        <rFont val="Arial"/>
        <family val="0"/>
      </rPr>
      <t>Ostatní svátky</t>
    </r>
    <r>
      <rPr>
        <sz val="10"/>
        <rFont val="Arial"/>
        <family val="0"/>
      </rPr>
      <t>)</t>
    </r>
  </si>
  <si>
    <r>
      <t>- 25. prosinec - 1. svátek vánoční (</t>
    </r>
    <r>
      <rPr>
        <i/>
        <sz val="10"/>
        <rFont val="Arial"/>
        <family val="0"/>
      </rPr>
      <t>Ostatní svátky</t>
    </r>
    <r>
      <rPr>
        <sz val="10"/>
        <rFont val="Arial"/>
        <family val="0"/>
      </rPr>
      <t>)</t>
    </r>
  </si>
  <si>
    <r>
      <t>- 26. prosinec - 2. svátek vánoční (</t>
    </r>
    <r>
      <rPr>
        <i/>
        <sz val="10"/>
        <rFont val="Arial"/>
        <family val="0"/>
      </rPr>
      <t>Ostatní svátky</t>
    </r>
    <r>
      <rPr>
        <sz val="10"/>
        <rFont val="Arial"/>
        <family val="0"/>
      </rPr>
      <t>)</t>
    </r>
  </si>
  <si>
    <t>Dny pracovního klidu</t>
  </si>
  <si>
    <t>Svátek</t>
  </si>
  <si>
    <t>Týden</t>
  </si>
  <si>
    <t>Začátek:</t>
  </si>
  <si>
    <t>Konec:</t>
  </si>
  <si>
    <t>Celkem</t>
  </si>
  <si>
    <t>CELKEM</t>
  </si>
  <si>
    <t>Celkem Rozdíl:</t>
  </si>
  <si>
    <t>Čtrnáctidenní rozpis směn</t>
  </si>
  <si>
    <t>Hodin za týden: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</si>
</sst>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;[Red]0.00"/>
    <numFmt numFmtId="171" formatCode="0;[Red]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i/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14" fontId="0" fillId="5" borderId="11" xfId="0" applyNumberFormat="1" applyFill="1" applyBorder="1" applyAlignment="1">
      <alignment/>
    </xf>
    <xf numFmtId="14" fontId="0" fillId="5" borderId="12" xfId="0" applyNumberFormat="1" applyFill="1" applyBorder="1" applyAlignment="1">
      <alignment/>
    </xf>
    <xf numFmtId="14" fontId="0" fillId="5" borderId="13" xfId="0" applyNumberFormat="1" applyFill="1" applyBorder="1" applyAlignment="1">
      <alignment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7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5" borderId="9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6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7" borderId="20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 wrapText="1"/>
    </xf>
    <xf numFmtId="1" fontId="0" fillId="5" borderId="0" xfId="0" applyNumberFormat="1" applyFont="1" applyFill="1" applyBorder="1" applyAlignment="1">
      <alignment horizontal="center"/>
    </xf>
    <xf numFmtId="1" fontId="2" fillId="5" borderId="0" xfId="0" applyNumberFormat="1" applyFont="1" applyFill="1" applyBorder="1" applyAlignment="1">
      <alignment horizontal="center"/>
    </xf>
    <xf numFmtId="0" fontId="0" fillId="5" borderId="20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1" fontId="6" fillId="8" borderId="8" xfId="0" applyNumberFormat="1" applyFont="1" applyFill="1" applyBorder="1" applyAlignment="1">
      <alignment horizontal="center" vertical="center"/>
    </xf>
    <xf numFmtId="1" fontId="6" fillId="8" borderId="9" xfId="0" applyNumberFormat="1" applyFont="1" applyFill="1" applyBorder="1" applyAlignment="1">
      <alignment horizontal="center" vertical="center"/>
    </xf>
    <xf numFmtId="14" fontId="6" fillId="4" borderId="8" xfId="0" applyNumberFormat="1" applyFont="1" applyFill="1" applyBorder="1" applyAlignment="1" applyProtection="1">
      <alignment horizontal="center" vertical="center"/>
      <protection locked="0"/>
    </xf>
    <xf numFmtId="0" fontId="5" fillId="7" borderId="8" xfId="0" applyFont="1" applyFill="1" applyBorder="1" applyAlignment="1">
      <alignment horizontal="center" vertical="center"/>
    </xf>
    <xf numFmtId="14" fontId="6" fillId="4" borderId="14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border>
        <bottom style="thin">
          <color rgb="FF000000"/>
        </bottom>
      </border>
    </dxf>
    <dxf>
      <font>
        <b val="0"/>
        <i val="0"/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C1" sqref="C1"/>
    </sheetView>
  </sheetViews>
  <sheetFormatPr defaultColWidth="9.140625" defaultRowHeight="12.75"/>
  <cols>
    <col min="1" max="1" width="6.7109375" style="0" customWidth="1"/>
  </cols>
  <sheetData>
    <row r="1" spans="1:7" ht="21.75" customHeight="1" thickBot="1">
      <c r="A1" s="25" t="s">
        <v>27</v>
      </c>
      <c r="E1" s="50" t="s">
        <v>28</v>
      </c>
      <c r="F1" s="51"/>
      <c r="G1" s="40">
        <f>SUM(D3:D16)/2</f>
        <v>40</v>
      </c>
    </row>
    <row r="2" spans="1:7" ht="13.5" thickBot="1">
      <c r="A2" s="30"/>
      <c r="B2" s="17" t="s">
        <v>5</v>
      </c>
      <c r="C2" s="17" t="s">
        <v>6</v>
      </c>
      <c r="D2" s="29" t="s">
        <v>1</v>
      </c>
      <c r="E2" s="17" t="s">
        <v>5</v>
      </c>
      <c r="F2" s="17" t="s">
        <v>6</v>
      </c>
      <c r="G2" s="18" t="s">
        <v>1</v>
      </c>
    </row>
    <row r="3" spans="1:9" ht="12.75">
      <c r="A3" s="31">
        <v>1</v>
      </c>
      <c r="B3" s="23">
        <v>8</v>
      </c>
      <c r="C3" s="23">
        <v>17.5</v>
      </c>
      <c r="D3" s="34">
        <f>MAX(C3-B3-0.5,0)</f>
        <v>9</v>
      </c>
      <c r="E3" s="23">
        <v>7.5</v>
      </c>
      <c r="F3" s="23">
        <v>15</v>
      </c>
      <c r="G3" s="38">
        <f>MAX(F3-E3-0.5,0)</f>
        <v>7</v>
      </c>
      <c r="I3" s="1"/>
    </row>
    <row r="4" spans="1:9" ht="12.75">
      <c r="A4" s="31">
        <v>2</v>
      </c>
      <c r="B4" s="23">
        <v>8</v>
      </c>
      <c r="C4" s="23">
        <v>17.5</v>
      </c>
      <c r="D4" s="34">
        <f aca="true" t="shared" si="0" ref="D4:D16">MAX(C4-B4-0.5,0)</f>
        <v>9</v>
      </c>
      <c r="E4" s="23">
        <v>7.5</v>
      </c>
      <c r="F4" s="23">
        <v>15</v>
      </c>
      <c r="G4" s="38">
        <f aca="true" t="shared" si="1" ref="G4:G16">MAX(F4-E4-0.5,0)</f>
        <v>7</v>
      </c>
      <c r="I4" s="1"/>
    </row>
    <row r="5" spans="1:9" ht="12.75">
      <c r="A5" s="31">
        <v>3</v>
      </c>
      <c r="B5" s="23">
        <v>7.5</v>
      </c>
      <c r="C5" s="23">
        <v>15</v>
      </c>
      <c r="D5" s="34">
        <f t="shared" si="0"/>
        <v>7</v>
      </c>
      <c r="E5" s="23">
        <v>8</v>
      </c>
      <c r="F5" s="23">
        <v>17.5</v>
      </c>
      <c r="G5" s="38">
        <f t="shared" si="1"/>
        <v>9</v>
      </c>
      <c r="I5" s="1"/>
    </row>
    <row r="6" spans="1:9" ht="12.75">
      <c r="A6" s="31">
        <v>4</v>
      </c>
      <c r="B6" s="23">
        <v>7.5</v>
      </c>
      <c r="C6" s="23">
        <v>15</v>
      </c>
      <c r="D6" s="34">
        <f t="shared" si="0"/>
        <v>7</v>
      </c>
      <c r="E6" s="23">
        <v>8</v>
      </c>
      <c r="F6" s="23">
        <v>17.5</v>
      </c>
      <c r="G6" s="38">
        <f t="shared" si="1"/>
        <v>9</v>
      </c>
      <c r="I6" s="1"/>
    </row>
    <row r="7" spans="1:9" ht="12.75">
      <c r="A7" s="31">
        <v>5</v>
      </c>
      <c r="B7" s="23">
        <v>7.5</v>
      </c>
      <c r="C7" s="23">
        <v>15</v>
      </c>
      <c r="D7" s="34">
        <f t="shared" si="0"/>
        <v>7</v>
      </c>
      <c r="E7" s="23">
        <v>8</v>
      </c>
      <c r="F7" s="23">
        <v>17.5</v>
      </c>
      <c r="G7" s="38">
        <f t="shared" si="1"/>
        <v>9</v>
      </c>
      <c r="I7" s="1"/>
    </row>
    <row r="8" spans="1:9" ht="12.75">
      <c r="A8" s="31">
        <v>6</v>
      </c>
      <c r="B8" s="23">
        <v>0</v>
      </c>
      <c r="C8" s="23">
        <v>0</v>
      </c>
      <c r="D8" s="34">
        <f t="shared" si="0"/>
        <v>0</v>
      </c>
      <c r="E8" s="23">
        <v>0</v>
      </c>
      <c r="F8" s="23">
        <v>0</v>
      </c>
      <c r="G8" s="38">
        <f t="shared" si="1"/>
        <v>0</v>
      </c>
      <c r="I8" s="1"/>
    </row>
    <row r="9" spans="1:9" ht="12.75">
      <c r="A9" s="32">
        <v>7</v>
      </c>
      <c r="B9" s="24">
        <v>0</v>
      </c>
      <c r="C9" s="24">
        <v>0</v>
      </c>
      <c r="D9" s="35">
        <f t="shared" si="0"/>
        <v>0</v>
      </c>
      <c r="E9" s="24">
        <v>0</v>
      </c>
      <c r="F9" s="24">
        <v>0</v>
      </c>
      <c r="G9" s="39">
        <f t="shared" si="1"/>
        <v>0</v>
      </c>
      <c r="I9" s="1"/>
    </row>
    <row r="10" spans="1:9" ht="12.75">
      <c r="A10" s="31">
        <v>8</v>
      </c>
      <c r="B10" s="19">
        <f>E3</f>
        <v>7.5</v>
      </c>
      <c r="C10" s="19">
        <f>F3</f>
        <v>15</v>
      </c>
      <c r="D10" s="36">
        <f t="shared" si="0"/>
        <v>7</v>
      </c>
      <c r="E10" s="19">
        <f>B3</f>
        <v>8</v>
      </c>
      <c r="F10" s="19">
        <f>C3</f>
        <v>17.5</v>
      </c>
      <c r="G10" s="20">
        <f t="shared" si="1"/>
        <v>9</v>
      </c>
      <c r="I10" s="1"/>
    </row>
    <row r="11" spans="1:9" ht="12.75">
      <c r="A11" s="31">
        <v>9</v>
      </c>
      <c r="B11" s="19">
        <f aca="true" t="shared" si="2" ref="B11:C16">E4</f>
        <v>7.5</v>
      </c>
      <c r="C11" s="19">
        <f t="shared" si="2"/>
        <v>15</v>
      </c>
      <c r="D11" s="36">
        <f t="shared" si="0"/>
        <v>7</v>
      </c>
      <c r="E11" s="19">
        <f aca="true" t="shared" si="3" ref="E11:F16">B4</f>
        <v>8</v>
      </c>
      <c r="F11" s="19">
        <f t="shared" si="3"/>
        <v>17.5</v>
      </c>
      <c r="G11" s="20">
        <f t="shared" si="1"/>
        <v>9</v>
      </c>
      <c r="I11" s="1"/>
    </row>
    <row r="12" spans="1:9" ht="12.75">
      <c r="A12" s="31">
        <v>10</v>
      </c>
      <c r="B12" s="19">
        <f t="shared" si="2"/>
        <v>8</v>
      </c>
      <c r="C12" s="19">
        <f t="shared" si="2"/>
        <v>17.5</v>
      </c>
      <c r="D12" s="36">
        <f t="shared" si="0"/>
        <v>9</v>
      </c>
      <c r="E12" s="19">
        <f t="shared" si="3"/>
        <v>7.5</v>
      </c>
      <c r="F12" s="19">
        <f t="shared" si="3"/>
        <v>15</v>
      </c>
      <c r="G12" s="20">
        <f t="shared" si="1"/>
        <v>7</v>
      </c>
      <c r="I12" s="1"/>
    </row>
    <row r="13" spans="1:9" ht="12.75">
      <c r="A13" s="31">
        <v>11</v>
      </c>
      <c r="B13" s="19">
        <f t="shared" si="2"/>
        <v>8</v>
      </c>
      <c r="C13" s="19">
        <f t="shared" si="2"/>
        <v>17.5</v>
      </c>
      <c r="D13" s="36">
        <f t="shared" si="0"/>
        <v>9</v>
      </c>
      <c r="E13" s="19">
        <f t="shared" si="3"/>
        <v>7.5</v>
      </c>
      <c r="F13" s="19">
        <f t="shared" si="3"/>
        <v>15</v>
      </c>
      <c r="G13" s="20">
        <f t="shared" si="1"/>
        <v>7</v>
      </c>
      <c r="I13" s="1"/>
    </row>
    <row r="14" spans="1:9" ht="12.75">
      <c r="A14" s="31">
        <v>12</v>
      </c>
      <c r="B14" s="19">
        <f t="shared" si="2"/>
        <v>8</v>
      </c>
      <c r="C14" s="19">
        <f t="shared" si="2"/>
        <v>17.5</v>
      </c>
      <c r="D14" s="36">
        <f t="shared" si="0"/>
        <v>9</v>
      </c>
      <c r="E14" s="19">
        <f t="shared" si="3"/>
        <v>7.5</v>
      </c>
      <c r="F14" s="19">
        <f t="shared" si="3"/>
        <v>15</v>
      </c>
      <c r="G14" s="20">
        <f t="shared" si="1"/>
        <v>7</v>
      </c>
      <c r="I14" s="1"/>
    </row>
    <row r="15" spans="1:9" ht="12.75">
      <c r="A15" s="31">
        <v>13</v>
      </c>
      <c r="B15" s="19">
        <f t="shared" si="2"/>
        <v>0</v>
      </c>
      <c r="C15" s="19">
        <f t="shared" si="2"/>
        <v>0</v>
      </c>
      <c r="D15" s="36">
        <f t="shared" si="0"/>
        <v>0</v>
      </c>
      <c r="E15" s="19">
        <f t="shared" si="3"/>
        <v>0</v>
      </c>
      <c r="F15" s="19">
        <f t="shared" si="3"/>
        <v>0</v>
      </c>
      <c r="G15" s="20">
        <f t="shared" si="1"/>
        <v>0</v>
      </c>
      <c r="I15" s="1"/>
    </row>
    <row r="16" spans="1:9" ht="13.5" thickBot="1">
      <c r="A16" s="33">
        <v>14</v>
      </c>
      <c r="B16" s="21">
        <f t="shared" si="2"/>
        <v>0</v>
      </c>
      <c r="C16" s="21">
        <f t="shared" si="2"/>
        <v>0</v>
      </c>
      <c r="D16" s="37">
        <f t="shared" si="0"/>
        <v>0</v>
      </c>
      <c r="E16" s="21">
        <f t="shared" si="3"/>
        <v>0</v>
      </c>
      <c r="F16" s="21">
        <f t="shared" si="3"/>
        <v>0</v>
      </c>
      <c r="G16" s="22">
        <f t="shared" si="1"/>
        <v>0</v>
      </c>
      <c r="I16" s="1"/>
    </row>
  </sheetData>
  <sheetProtection sheet="1" objects="1" scenarios="1"/>
  <mergeCells count="1">
    <mergeCell ref="E1:F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8"/>
  <sheetViews>
    <sheetView tabSelected="1" workbookViewId="0" topLeftCell="A1">
      <selection activeCell="B1" sqref="B1:D1"/>
    </sheetView>
  </sheetViews>
  <sheetFormatPr defaultColWidth="9.140625" defaultRowHeight="12.75"/>
  <cols>
    <col min="1" max="1" width="11.28125" style="46" customWidth="1"/>
    <col min="2" max="2" width="6.00390625" style="5" customWidth="1"/>
    <col min="3" max="3" width="5.140625" style="5" customWidth="1"/>
    <col min="4" max="4" width="6.00390625" style="5" customWidth="1"/>
    <col min="5" max="5" width="4.8515625" style="42" customWidth="1"/>
    <col min="6" max="7" width="6.140625" style="5" customWidth="1"/>
    <col min="8" max="8" width="6.140625" style="4" customWidth="1"/>
    <col min="9" max="9" width="6.140625" style="3" customWidth="1"/>
    <col min="10" max="11" width="6.140625" style="5" customWidth="1"/>
    <col min="12" max="12" width="6.140625" style="4" customWidth="1"/>
    <col min="13" max="13" width="6.140625" style="3" customWidth="1"/>
    <col min="14" max="14" width="8.140625" style="49" customWidth="1"/>
    <col min="15" max="15" width="9.140625" style="44" customWidth="1"/>
    <col min="16" max="16384" width="9.140625" style="5" customWidth="1"/>
  </cols>
  <sheetData>
    <row r="1" spans="1:15" ht="21" customHeight="1" thickBot="1">
      <c r="A1" s="45" t="s">
        <v>22</v>
      </c>
      <c r="B1" s="54">
        <v>39569</v>
      </c>
      <c r="C1" s="54"/>
      <c r="D1" s="54"/>
      <c r="E1" s="55" t="s">
        <v>23</v>
      </c>
      <c r="F1" s="55"/>
      <c r="G1" s="54">
        <v>39813</v>
      </c>
      <c r="H1" s="54"/>
      <c r="I1" s="56"/>
      <c r="J1" s="55" t="s">
        <v>26</v>
      </c>
      <c r="K1" s="55"/>
      <c r="L1" s="55"/>
      <c r="M1" s="52">
        <f>SUM(N3:N369)</f>
        <v>0</v>
      </c>
      <c r="N1" s="52"/>
      <c r="O1" s="53"/>
    </row>
    <row r="2" spans="1:15" ht="26.25" thickBot="1">
      <c r="A2" s="7" t="s">
        <v>0</v>
      </c>
      <c r="B2" s="8" t="s">
        <v>2</v>
      </c>
      <c r="C2" s="8" t="s">
        <v>21</v>
      </c>
      <c r="D2" s="9" t="s">
        <v>20</v>
      </c>
      <c r="E2" s="10" t="s">
        <v>4</v>
      </c>
      <c r="F2" s="11" t="s">
        <v>5</v>
      </c>
      <c r="G2" s="11" t="s">
        <v>6</v>
      </c>
      <c r="H2" s="11" t="s">
        <v>1</v>
      </c>
      <c r="I2" s="12" t="s">
        <v>24</v>
      </c>
      <c r="J2" s="11" t="s">
        <v>5</v>
      </c>
      <c r="K2" s="11" t="s">
        <v>6</v>
      </c>
      <c r="L2" s="11" t="s">
        <v>1</v>
      </c>
      <c r="M2" s="12" t="s">
        <v>24</v>
      </c>
      <c r="N2" s="47" t="s">
        <v>3</v>
      </c>
      <c r="O2" s="13" t="s">
        <v>25</v>
      </c>
    </row>
    <row r="3" spans="1:15" ht="12.75">
      <c r="A3" s="43">
        <f>B1</f>
        <v>39569</v>
      </c>
      <c r="B3" s="41">
        <f>IF(A3="","",MONTH(A3))</f>
        <v>5</v>
      </c>
      <c r="C3" s="41">
        <f>IF(A3="","",FLOOR(((A3-DATEVALUE("1.1."&amp;YEAR(A3)))+WEEKDAY(DATEVALUE("1.1."&amp;YEAR(A3)),3))/7,1)+1)</f>
        <v>18</v>
      </c>
      <c r="D3" s="41">
        <f>IF(A3="","",COUNTIF(Svátky!$A$2:$A$13,'Plán směn'!A3))</f>
        <v>1</v>
      </c>
      <c r="E3" s="42">
        <f>IF(A3="","",WEEKDAY(A3,2))</f>
        <v>4</v>
      </c>
      <c r="F3" s="5">
        <f>IF($A3="","",INDEX('14denní rozpis směn'!$B$3:$F$16,'Plán směn'!$E3+MOD('Plán směn'!$C3,2)*7,1))</f>
        <v>7.5</v>
      </c>
      <c r="G3" s="5">
        <f>IF($A3="","",INDEX('14denní rozpis směn'!$B$3:$F$16,'Plán směn'!$E3+MOD('Plán směn'!$C3,2)*7,2))</f>
        <v>15</v>
      </c>
      <c r="H3" s="4">
        <f>IF($A3="","",IF(($D3=0)*AND($E3&lt;6),G3-F3-0.5,0))</f>
        <v>0</v>
      </c>
      <c r="I3" s="3">
        <f>IF($A3="","",IF(DAY($A3+1)=1,SUM(H$3:H3)-SUM(I$2:I2),""))</f>
      </c>
      <c r="J3" s="5">
        <f>IF($A3="","",INDEX('14denní rozpis směn'!$B$3:$F$16,'Plán směn'!$E3+MOD('Plán směn'!$C3,2)*7,4))</f>
        <v>8</v>
      </c>
      <c r="K3" s="5">
        <f>IF($A3="","",INDEX('14denní rozpis směn'!$B$3:$F$16,'Plán směn'!$E3+MOD('Plán směn'!$C3,2)*7,5))</f>
        <v>17.5</v>
      </c>
      <c r="L3" s="4">
        <f>IF(A3="","",IF(($D3=0)*AND($E3&lt;6),K3-J3-0.5,0))</f>
        <v>0</v>
      </c>
      <c r="M3" s="3">
        <f>IF($A3="","",IF(DAY($A3+1)=1,SUM(L$3:L3)-SUM(M$2:M2),""))</f>
      </c>
      <c r="N3" s="48">
        <f>IF(A3="","",L3-H3)</f>
        <v>0</v>
      </c>
      <c r="O3" s="44">
        <f>IF(I3="","",M3-I3)</f>
      </c>
    </row>
    <row r="4" spans="1:15" ht="12.75">
      <c r="A4" s="43">
        <f>IF(($A$3+ROW(A4)-3)&lt;=$G$1,$A$3+ROW(A4)-3,"")</f>
        <v>39570</v>
      </c>
      <c r="B4" s="41">
        <f aca="true" t="shared" si="0" ref="B4:B67">IF(A4="","",MONTH(A4))</f>
        <v>5</v>
      </c>
      <c r="C4" s="41">
        <f aca="true" t="shared" si="1" ref="C4:C67">IF(A4="","",FLOOR(((A4-DATEVALUE("1.1."&amp;YEAR(A4)))+WEEKDAY(DATEVALUE("1.1."&amp;YEAR(A4)),3))/7,1)+1)</f>
        <v>18</v>
      </c>
      <c r="D4" s="41">
        <f>IF(A4="","",COUNTIF(Svátky!$A$2:$A$13,'Plán směn'!A4))</f>
        <v>0</v>
      </c>
      <c r="E4" s="42">
        <f aca="true" t="shared" si="2" ref="E4:E67">IF(A4="","",WEEKDAY(A4,2))</f>
        <v>5</v>
      </c>
      <c r="F4" s="5">
        <f>IF(A4="","",INDEX('14denní rozpis směn'!$B$3:$F$16,'Plán směn'!$E4+MOD('Plán směn'!$C4,2)*7,1))</f>
        <v>7.5</v>
      </c>
      <c r="G4" s="5">
        <f>IF(B4="","",INDEX('14denní rozpis směn'!$B$3:$F$16,'Plán směn'!$E4+MOD('Plán směn'!$C4,2)*7,2))</f>
        <v>15</v>
      </c>
      <c r="H4" s="4">
        <f aca="true" t="shared" si="3" ref="H4:H67">IF(A4="","",IF(($D4=0)*AND($E4&lt;6),G4-F4-0.5,0))</f>
        <v>7</v>
      </c>
      <c r="I4" s="3">
        <f>IF(A4="","",IF(DAY(A4+1)=1,SUM($H$3:H4)-SUM($I$2:I3),""))</f>
      </c>
      <c r="J4" s="5">
        <f>IF($A4="","",INDEX('14denní rozpis směn'!$B$3:$F$16,'Plán směn'!$E4+MOD('Plán směn'!$C4,2)*7,4))</f>
        <v>8</v>
      </c>
      <c r="K4" s="5">
        <f>IF($A4="","",INDEX('14denní rozpis směn'!$B$3:$F$16,'Plán směn'!$E4+MOD('Plán směn'!$C4,2)*7,5))</f>
        <v>17.5</v>
      </c>
      <c r="L4" s="4">
        <f aca="true" t="shared" si="4" ref="L4:L67">IF(A4="","",IF(($D4=0)*AND($E4&lt;6),K4-J4-0.5,0))</f>
        <v>9</v>
      </c>
      <c r="M4" s="3">
        <f>IF($A4="","",IF(DAY($A4+1)=1,SUM(L$3:L4)-SUM(M$2:M3),""))</f>
      </c>
      <c r="N4" s="48">
        <f aca="true" t="shared" si="5" ref="N4:N67">IF(A4="","",L4-H4)</f>
        <v>2</v>
      </c>
      <c r="O4" s="44">
        <f aca="true" t="shared" si="6" ref="O4:O67">IF(I4="","",M4-I4)</f>
      </c>
    </row>
    <row r="5" spans="1:15" ht="12.75">
      <c r="A5" s="43">
        <f aca="true" t="shared" si="7" ref="A5:A68">IF(($A$3+ROW(A5)-3)&lt;=$G$1,$A$3+ROW(A5)-3,"")</f>
        <v>39571</v>
      </c>
      <c r="B5" s="41">
        <f t="shared" si="0"/>
        <v>5</v>
      </c>
      <c r="C5" s="41">
        <f t="shared" si="1"/>
        <v>18</v>
      </c>
      <c r="D5" s="41">
        <f>IF(A5="","",COUNTIF(Svátky!$A$2:$A$13,'Plán směn'!A5))</f>
        <v>0</v>
      </c>
      <c r="E5" s="42">
        <f t="shared" si="2"/>
        <v>6</v>
      </c>
      <c r="F5" s="5">
        <f>IF(A5="","",INDEX('14denní rozpis směn'!$B$3:$F$16,'Plán směn'!$E5+MOD('Plán směn'!$C5,2)*7,1))</f>
        <v>0</v>
      </c>
      <c r="G5" s="5">
        <f>IF(B5="","",INDEX('14denní rozpis směn'!$B$3:$F$16,'Plán směn'!$E5+MOD('Plán směn'!$C5,2)*7,2))</f>
        <v>0</v>
      </c>
      <c r="H5" s="4">
        <f t="shared" si="3"/>
        <v>0</v>
      </c>
      <c r="I5" s="3">
        <f>IF(A5="","",IF(DAY(A5+1)=1,SUM($H$3:H5)-SUM($I$2:I4),""))</f>
      </c>
      <c r="J5" s="5">
        <f>IF($A5="","",INDEX('14denní rozpis směn'!$B$3:$F$16,'Plán směn'!$E5+MOD('Plán směn'!$C5,2)*7,4))</f>
        <v>0</v>
      </c>
      <c r="K5" s="5">
        <f>IF($A5="","",INDEX('14denní rozpis směn'!$B$3:$F$16,'Plán směn'!$E5+MOD('Plán směn'!$C5,2)*7,5))</f>
        <v>0</v>
      </c>
      <c r="L5" s="4">
        <f t="shared" si="4"/>
        <v>0</v>
      </c>
      <c r="M5" s="3">
        <f>IF($A5="","",IF(DAY($A5+1)=1,SUM(L$3:L5)-SUM(M$2:M4),""))</f>
      </c>
      <c r="N5" s="48">
        <f t="shared" si="5"/>
        <v>0</v>
      </c>
      <c r="O5" s="44">
        <f t="shared" si="6"/>
      </c>
    </row>
    <row r="6" spans="1:15" ht="12.75">
      <c r="A6" s="43">
        <f t="shared" si="7"/>
        <v>39572</v>
      </c>
      <c r="B6" s="41">
        <f t="shared" si="0"/>
        <v>5</v>
      </c>
      <c r="C6" s="41">
        <f t="shared" si="1"/>
        <v>18</v>
      </c>
      <c r="D6" s="41">
        <f>IF(A6="","",COUNTIF(Svátky!$A$2:$A$13,'Plán směn'!A6))</f>
        <v>0</v>
      </c>
      <c r="E6" s="42">
        <f t="shared" si="2"/>
        <v>7</v>
      </c>
      <c r="F6" s="5">
        <f>IF(A6="","",INDEX('14denní rozpis směn'!$B$3:$F$16,'Plán směn'!$E6+MOD('Plán směn'!$C6,2)*7,1))</f>
        <v>0</v>
      </c>
      <c r="G6" s="5">
        <f>IF(B6="","",INDEX('14denní rozpis směn'!$B$3:$F$16,'Plán směn'!$E6+MOD('Plán směn'!$C6,2)*7,2))</f>
        <v>0</v>
      </c>
      <c r="H6" s="4">
        <f t="shared" si="3"/>
        <v>0</v>
      </c>
      <c r="I6" s="3">
        <f>IF(A6="","",IF(DAY(A6+1)=1,SUM($H$3:H6)-SUM($I$2:I5),""))</f>
      </c>
      <c r="J6" s="5">
        <f>IF($A6="","",INDEX('14denní rozpis směn'!$B$3:$F$16,'Plán směn'!$E6+MOD('Plán směn'!$C6,2)*7,4))</f>
        <v>0</v>
      </c>
      <c r="K6" s="5">
        <f>IF($A6="","",INDEX('14denní rozpis směn'!$B$3:$F$16,'Plán směn'!$E6+MOD('Plán směn'!$C6,2)*7,5))</f>
        <v>0</v>
      </c>
      <c r="L6" s="4">
        <f t="shared" si="4"/>
        <v>0</v>
      </c>
      <c r="M6" s="3">
        <f>IF($A6="","",IF(DAY($A6+1)=1,SUM(L$3:L6)-SUM(M$2:M5),""))</f>
      </c>
      <c r="N6" s="48">
        <f t="shared" si="5"/>
        <v>0</v>
      </c>
      <c r="O6" s="44">
        <f t="shared" si="6"/>
      </c>
    </row>
    <row r="7" spans="1:15" ht="12.75">
      <c r="A7" s="43">
        <f t="shared" si="7"/>
        <v>39573</v>
      </c>
      <c r="B7" s="41">
        <f t="shared" si="0"/>
        <v>5</v>
      </c>
      <c r="C7" s="41">
        <f t="shared" si="1"/>
        <v>19</v>
      </c>
      <c r="D7" s="41">
        <f>IF(A7="","",COUNTIF(Svátky!$A$2:$A$13,'Plán směn'!A7))</f>
        <v>0</v>
      </c>
      <c r="E7" s="42">
        <f t="shared" si="2"/>
        <v>1</v>
      </c>
      <c r="F7" s="5">
        <f>IF(A7="","",INDEX('14denní rozpis směn'!$B$3:$F$16,'Plán směn'!$E7+MOD('Plán směn'!$C7,2)*7,1))</f>
        <v>7.5</v>
      </c>
      <c r="G7" s="5">
        <f>IF(B7="","",INDEX('14denní rozpis směn'!$B$3:$F$16,'Plán směn'!$E7+MOD('Plán směn'!$C7,2)*7,2))</f>
        <v>15</v>
      </c>
      <c r="H7" s="4">
        <f t="shared" si="3"/>
        <v>7</v>
      </c>
      <c r="I7" s="3">
        <f>IF(A7="","",IF(DAY(A7+1)=1,SUM($H$3:H7)-SUM($I$2:I6),""))</f>
      </c>
      <c r="J7" s="5">
        <f>IF($A7="","",INDEX('14denní rozpis směn'!$B$3:$F$16,'Plán směn'!$E7+MOD('Plán směn'!$C7,2)*7,4))</f>
        <v>8</v>
      </c>
      <c r="K7" s="5">
        <f>IF($A7="","",INDEX('14denní rozpis směn'!$B$3:$F$16,'Plán směn'!$E7+MOD('Plán směn'!$C7,2)*7,5))</f>
        <v>17.5</v>
      </c>
      <c r="L7" s="4">
        <f t="shared" si="4"/>
        <v>9</v>
      </c>
      <c r="M7" s="3">
        <f>IF($A7="","",IF(DAY($A7+1)=1,SUM(L$3:L7)-SUM(M$2:M6),""))</f>
      </c>
      <c r="N7" s="48">
        <f t="shared" si="5"/>
        <v>2</v>
      </c>
      <c r="O7" s="44">
        <f t="shared" si="6"/>
      </c>
    </row>
    <row r="8" spans="1:15" ht="12.75">
      <c r="A8" s="43">
        <f t="shared" si="7"/>
        <v>39574</v>
      </c>
      <c r="B8" s="41">
        <f t="shared" si="0"/>
        <v>5</v>
      </c>
      <c r="C8" s="41">
        <f t="shared" si="1"/>
        <v>19</v>
      </c>
      <c r="D8" s="41">
        <f>IF(A8="","",COUNTIF(Svátky!$A$2:$A$13,'Plán směn'!A8))</f>
        <v>0</v>
      </c>
      <c r="E8" s="42">
        <f t="shared" si="2"/>
        <v>2</v>
      </c>
      <c r="F8" s="5">
        <f>IF(A8="","",INDEX('14denní rozpis směn'!$B$3:$F$16,'Plán směn'!$E8+MOD('Plán směn'!$C8,2)*7,1))</f>
        <v>7.5</v>
      </c>
      <c r="G8" s="5">
        <f>IF(B8="","",INDEX('14denní rozpis směn'!$B$3:$F$16,'Plán směn'!$E8+MOD('Plán směn'!$C8,2)*7,2))</f>
        <v>15</v>
      </c>
      <c r="H8" s="4">
        <f t="shared" si="3"/>
        <v>7</v>
      </c>
      <c r="I8" s="3">
        <f>IF(A8="","",IF(DAY(A8+1)=1,SUM($H$3:H8)-SUM($I$2:I7),""))</f>
      </c>
      <c r="J8" s="5">
        <f>IF($A8="","",INDEX('14denní rozpis směn'!$B$3:$F$16,'Plán směn'!$E8+MOD('Plán směn'!$C8,2)*7,4))</f>
        <v>8</v>
      </c>
      <c r="K8" s="5">
        <f>IF($A8="","",INDEX('14denní rozpis směn'!$B$3:$F$16,'Plán směn'!$E8+MOD('Plán směn'!$C8,2)*7,5))</f>
        <v>17.5</v>
      </c>
      <c r="L8" s="4">
        <f t="shared" si="4"/>
        <v>9</v>
      </c>
      <c r="M8" s="3">
        <f>IF($A8="","",IF(DAY($A8+1)=1,SUM(L$3:L8)-SUM(M$2:M7),""))</f>
      </c>
      <c r="N8" s="48">
        <f t="shared" si="5"/>
        <v>2</v>
      </c>
      <c r="O8" s="44">
        <f t="shared" si="6"/>
      </c>
    </row>
    <row r="9" spans="1:15" ht="12.75">
      <c r="A9" s="43">
        <f t="shared" si="7"/>
        <v>39575</v>
      </c>
      <c r="B9" s="41">
        <f t="shared" si="0"/>
        <v>5</v>
      </c>
      <c r="C9" s="41">
        <f t="shared" si="1"/>
        <v>19</v>
      </c>
      <c r="D9" s="41">
        <f>IF(A9="","",COUNTIF(Svátky!$A$2:$A$13,'Plán směn'!A9))</f>
        <v>0</v>
      </c>
      <c r="E9" s="42">
        <f t="shared" si="2"/>
        <v>3</v>
      </c>
      <c r="F9" s="5">
        <f>IF(A9="","",INDEX('14denní rozpis směn'!$B$3:$F$16,'Plán směn'!$E9+MOD('Plán směn'!$C9,2)*7,1))</f>
        <v>8</v>
      </c>
      <c r="G9" s="5">
        <f>IF(B9="","",INDEX('14denní rozpis směn'!$B$3:$F$16,'Plán směn'!$E9+MOD('Plán směn'!$C9,2)*7,2))</f>
        <v>17.5</v>
      </c>
      <c r="H9" s="4">
        <f t="shared" si="3"/>
        <v>9</v>
      </c>
      <c r="I9" s="3">
        <f>IF(A9="","",IF(DAY(A9+1)=1,SUM($H$3:H9)-SUM($I$2:I8),""))</f>
      </c>
      <c r="J9" s="5">
        <f>IF($A9="","",INDEX('14denní rozpis směn'!$B$3:$F$16,'Plán směn'!$E9+MOD('Plán směn'!$C9,2)*7,4))</f>
        <v>7.5</v>
      </c>
      <c r="K9" s="5">
        <f>IF($A9="","",INDEX('14denní rozpis směn'!$B$3:$F$16,'Plán směn'!$E9+MOD('Plán směn'!$C9,2)*7,5))</f>
        <v>15</v>
      </c>
      <c r="L9" s="4">
        <f t="shared" si="4"/>
        <v>7</v>
      </c>
      <c r="M9" s="3">
        <f>IF($A9="","",IF(DAY($A9+1)=1,SUM(L$3:L9)-SUM(M$2:M8),""))</f>
      </c>
      <c r="N9" s="48">
        <f t="shared" si="5"/>
        <v>-2</v>
      </c>
      <c r="O9" s="44">
        <f t="shared" si="6"/>
      </c>
    </row>
    <row r="10" spans="1:15" ht="12.75">
      <c r="A10" s="43">
        <f t="shared" si="7"/>
        <v>39576</v>
      </c>
      <c r="B10" s="41">
        <f t="shared" si="0"/>
        <v>5</v>
      </c>
      <c r="C10" s="41">
        <f t="shared" si="1"/>
        <v>19</v>
      </c>
      <c r="D10" s="41">
        <f>IF(A10="","",COUNTIF(Svátky!$A$2:$A$13,'Plán směn'!A10))</f>
        <v>1</v>
      </c>
      <c r="E10" s="42">
        <f t="shared" si="2"/>
        <v>4</v>
      </c>
      <c r="F10" s="5">
        <f>IF(A10="","",INDEX('14denní rozpis směn'!$B$3:$F$16,'Plán směn'!$E10+MOD('Plán směn'!$C10,2)*7,1))</f>
        <v>8</v>
      </c>
      <c r="G10" s="5">
        <f>IF(B10="","",INDEX('14denní rozpis směn'!$B$3:$F$16,'Plán směn'!$E10+MOD('Plán směn'!$C10,2)*7,2))</f>
        <v>17.5</v>
      </c>
      <c r="H10" s="4">
        <f t="shared" si="3"/>
        <v>0</v>
      </c>
      <c r="I10" s="3">
        <f>IF(A10="","",IF(DAY(A10+1)=1,SUM($H$3:H10)-SUM($I$2:I9),""))</f>
      </c>
      <c r="J10" s="5">
        <f>IF($A10="","",INDEX('14denní rozpis směn'!$B$3:$F$16,'Plán směn'!$E10+MOD('Plán směn'!$C10,2)*7,4))</f>
        <v>7.5</v>
      </c>
      <c r="K10" s="5">
        <f>IF($A10="","",INDEX('14denní rozpis směn'!$B$3:$F$16,'Plán směn'!$E10+MOD('Plán směn'!$C10,2)*7,5))</f>
        <v>15</v>
      </c>
      <c r="L10" s="4">
        <f t="shared" si="4"/>
        <v>0</v>
      </c>
      <c r="M10" s="3">
        <f>IF($A10="","",IF(DAY($A10+1)=1,SUM(L$3:L10)-SUM(M$2:M9),""))</f>
      </c>
      <c r="N10" s="48">
        <f t="shared" si="5"/>
        <v>0</v>
      </c>
      <c r="O10" s="44">
        <f t="shared" si="6"/>
      </c>
    </row>
    <row r="11" spans="1:15" ht="12.75">
      <c r="A11" s="43">
        <f t="shared" si="7"/>
        <v>39577</v>
      </c>
      <c r="B11" s="41">
        <f t="shared" si="0"/>
        <v>5</v>
      </c>
      <c r="C11" s="41">
        <f t="shared" si="1"/>
        <v>19</v>
      </c>
      <c r="D11" s="41">
        <f>IF(A11="","",COUNTIF(Svátky!$A$2:$A$13,'Plán směn'!A11))</f>
        <v>0</v>
      </c>
      <c r="E11" s="42">
        <f t="shared" si="2"/>
        <v>5</v>
      </c>
      <c r="F11" s="5">
        <f>IF(A11="","",INDEX('14denní rozpis směn'!$B$3:$F$16,'Plán směn'!$E11+MOD('Plán směn'!$C11,2)*7,1))</f>
        <v>8</v>
      </c>
      <c r="G11" s="5">
        <f>IF(B11="","",INDEX('14denní rozpis směn'!$B$3:$F$16,'Plán směn'!$E11+MOD('Plán směn'!$C11,2)*7,2))</f>
        <v>17.5</v>
      </c>
      <c r="H11" s="4">
        <f t="shared" si="3"/>
        <v>9</v>
      </c>
      <c r="I11" s="3">
        <f>IF(A11="","",IF(DAY(A11+1)=1,SUM($H$3:H11)-SUM($I$2:I10),""))</f>
      </c>
      <c r="J11" s="5">
        <f>IF($A11="","",INDEX('14denní rozpis směn'!$B$3:$F$16,'Plán směn'!$E11+MOD('Plán směn'!$C11,2)*7,4))</f>
        <v>7.5</v>
      </c>
      <c r="K11" s="5">
        <f>IF($A11="","",INDEX('14denní rozpis směn'!$B$3:$F$16,'Plán směn'!$E11+MOD('Plán směn'!$C11,2)*7,5))</f>
        <v>15</v>
      </c>
      <c r="L11" s="4">
        <f t="shared" si="4"/>
        <v>7</v>
      </c>
      <c r="M11" s="3">
        <f>IF($A11="","",IF(DAY($A11+1)=1,SUM(L$3:L11)-SUM(M$2:M10),""))</f>
      </c>
      <c r="N11" s="48">
        <f t="shared" si="5"/>
        <v>-2</v>
      </c>
      <c r="O11" s="44">
        <f t="shared" si="6"/>
      </c>
    </row>
    <row r="12" spans="1:15" ht="12.75">
      <c r="A12" s="43">
        <f t="shared" si="7"/>
        <v>39578</v>
      </c>
      <c r="B12" s="41">
        <f t="shared" si="0"/>
        <v>5</v>
      </c>
      <c r="C12" s="41">
        <f t="shared" si="1"/>
        <v>19</v>
      </c>
      <c r="D12" s="41">
        <f>IF(A12="","",COUNTIF(Svátky!$A$2:$A$13,'Plán směn'!A12))</f>
        <v>0</v>
      </c>
      <c r="E12" s="42">
        <f t="shared" si="2"/>
        <v>6</v>
      </c>
      <c r="F12" s="5">
        <f>IF(A12="","",INDEX('14denní rozpis směn'!$B$3:$F$16,'Plán směn'!$E12+MOD('Plán směn'!$C12,2)*7,1))</f>
        <v>0</v>
      </c>
      <c r="G12" s="5">
        <f>IF(B12="","",INDEX('14denní rozpis směn'!$B$3:$F$16,'Plán směn'!$E12+MOD('Plán směn'!$C12,2)*7,2))</f>
        <v>0</v>
      </c>
      <c r="H12" s="4">
        <f t="shared" si="3"/>
        <v>0</v>
      </c>
      <c r="I12" s="3">
        <f>IF(A12="","",IF(DAY(A12+1)=1,SUM($H$3:H12)-SUM($I$2:I11),""))</f>
      </c>
      <c r="J12" s="5">
        <f>IF($A12="","",INDEX('14denní rozpis směn'!$B$3:$F$16,'Plán směn'!$E12+MOD('Plán směn'!$C12,2)*7,4))</f>
        <v>0</v>
      </c>
      <c r="K12" s="5">
        <f>IF($A12="","",INDEX('14denní rozpis směn'!$B$3:$F$16,'Plán směn'!$E12+MOD('Plán směn'!$C12,2)*7,5))</f>
        <v>0</v>
      </c>
      <c r="L12" s="4">
        <f t="shared" si="4"/>
        <v>0</v>
      </c>
      <c r="M12" s="3">
        <f>IF($A12="","",IF(DAY($A12+1)=1,SUM(L$3:L12)-SUM(M$2:M11),""))</f>
      </c>
      <c r="N12" s="48">
        <f t="shared" si="5"/>
        <v>0</v>
      </c>
      <c r="O12" s="44">
        <f t="shared" si="6"/>
      </c>
    </row>
    <row r="13" spans="1:15" ht="12.75">
      <c r="A13" s="43">
        <f t="shared" si="7"/>
        <v>39579</v>
      </c>
      <c r="B13" s="41">
        <f t="shared" si="0"/>
        <v>5</v>
      </c>
      <c r="C13" s="41">
        <f t="shared" si="1"/>
        <v>19</v>
      </c>
      <c r="D13" s="41">
        <f>IF(A13="","",COUNTIF(Svátky!$A$2:$A$13,'Plán směn'!A13))</f>
        <v>0</v>
      </c>
      <c r="E13" s="42">
        <f t="shared" si="2"/>
        <v>7</v>
      </c>
      <c r="F13" s="5">
        <f>IF(A13="","",INDEX('14denní rozpis směn'!$B$3:$F$16,'Plán směn'!$E13+MOD('Plán směn'!$C13,2)*7,1))</f>
        <v>0</v>
      </c>
      <c r="G13" s="5">
        <f>IF(B13="","",INDEX('14denní rozpis směn'!$B$3:$F$16,'Plán směn'!$E13+MOD('Plán směn'!$C13,2)*7,2))</f>
        <v>0</v>
      </c>
      <c r="H13" s="4">
        <f t="shared" si="3"/>
        <v>0</v>
      </c>
      <c r="I13" s="3">
        <f>IF(A13="","",IF(DAY(A13+1)=1,SUM($H$3:H13)-SUM($I$2:I12),""))</f>
      </c>
      <c r="J13" s="5">
        <f>IF($A13="","",INDEX('14denní rozpis směn'!$B$3:$F$16,'Plán směn'!$E13+MOD('Plán směn'!$C13,2)*7,4))</f>
        <v>0</v>
      </c>
      <c r="K13" s="5">
        <f>IF($A13="","",INDEX('14denní rozpis směn'!$B$3:$F$16,'Plán směn'!$E13+MOD('Plán směn'!$C13,2)*7,5))</f>
        <v>0</v>
      </c>
      <c r="L13" s="4">
        <f t="shared" si="4"/>
        <v>0</v>
      </c>
      <c r="M13" s="3">
        <f>IF($A13="","",IF(DAY($A13+1)=1,SUM(L$3:L13)-SUM(M$2:M12),""))</f>
      </c>
      <c r="N13" s="48">
        <f t="shared" si="5"/>
        <v>0</v>
      </c>
      <c r="O13" s="44">
        <f t="shared" si="6"/>
      </c>
    </row>
    <row r="14" spans="1:15" ht="12.75">
      <c r="A14" s="43">
        <f t="shared" si="7"/>
        <v>39580</v>
      </c>
      <c r="B14" s="41">
        <f t="shared" si="0"/>
        <v>5</v>
      </c>
      <c r="C14" s="41">
        <f t="shared" si="1"/>
        <v>20</v>
      </c>
      <c r="D14" s="41">
        <f>IF(A14="","",COUNTIF(Svátky!$A$2:$A$13,'Plán směn'!A14))</f>
        <v>0</v>
      </c>
      <c r="E14" s="42">
        <f t="shared" si="2"/>
        <v>1</v>
      </c>
      <c r="F14" s="5">
        <f>IF(A14="","",INDEX('14denní rozpis směn'!$B$3:$F$16,'Plán směn'!$E14+MOD('Plán směn'!$C14,2)*7,1))</f>
        <v>8</v>
      </c>
      <c r="G14" s="5">
        <f>IF(B14="","",INDEX('14denní rozpis směn'!$B$3:$F$16,'Plán směn'!$E14+MOD('Plán směn'!$C14,2)*7,2))</f>
        <v>17.5</v>
      </c>
      <c r="H14" s="4">
        <f t="shared" si="3"/>
        <v>9</v>
      </c>
      <c r="I14" s="3">
        <f>IF(A14="","",IF(DAY(A14+1)=1,SUM($H$3:H14)-SUM($I$2:I13),""))</f>
      </c>
      <c r="J14" s="5">
        <f>IF($A14="","",INDEX('14denní rozpis směn'!$B$3:$F$16,'Plán směn'!$E14+MOD('Plán směn'!$C14,2)*7,4))</f>
        <v>7.5</v>
      </c>
      <c r="K14" s="5">
        <f>IF($A14="","",INDEX('14denní rozpis směn'!$B$3:$F$16,'Plán směn'!$E14+MOD('Plán směn'!$C14,2)*7,5))</f>
        <v>15</v>
      </c>
      <c r="L14" s="4">
        <f t="shared" si="4"/>
        <v>7</v>
      </c>
      <c r="M14" s="3">
        <f>IF($A14="","",IF(DAY($A14+1)=1,SUM(L$3:L14)-SUM(M$2:M13),""))</f>
      </c>
      <c r="N14" s="48">
        <f t="shared" si="5"/>
        <v>-2</v>
      </c>
      <c r="O14" s="44">
        <f t="shared" si="6"/>
      </c>
    </row>
    <row r="15" spans="1:15" ht="12.75">
      <c r="A15" s="43">
        <f t="shared" si="7"/>
        <v>39581</v>
      </c>
      <c r="B15" s="41">
        <f t="shared" si="0"/>
        <v>5</v>
      </c>
      <c r="C15" s="41">
        <f t="shared" si="1"/>
        <v>20</v>
      </c>
      <c r="D15" s="41">
        <f>IF(A15="","",COUNTIF(Svátky!$A$2:$A$13,'Plán směn'!A15))</f>
        <v>0</v>
      </c>
      <c r="E15" s="42">
        <f t="shared" si="2"/>
        <v>2</v>
      </c>
      <c r="F15" s="5">
        <f>IF(A15="","",INDEX('14denní rozpis směn'!$B$3:$F$16,'Plán směn'!$E15+MOD('Plán směn'!$C15,2)*7,1))</f>
        <v>8</v>
      </c>
      <c r="G15" s="5">
        <f>IF(B15="","",INDEX('14denní rozpis směn'!$B$3:$F$16,'Plán směn'!$E15+MOD('Plán směn'!$C15,2)*7,2))</f>
        <v>17.5</v>
      </c>
      <c r="H15" s="4">
        <f t="shared" si="3"/>
        <v>9</v>
      </c>
      <c r="I15" s="3">
        <f>IF(A15="","",IF(DAY(A15+1)=1,SUM($H$3:H15)-SUM($I$2:I14),""))</f>
      </c>
      <c r="J15" s="5">
        <f>IF($A15="","",INDEX('14denní rozpis směn'!$B$3:$F$16,'Plán směn'!$E15+MOD('Plán směn'!$C15,2)*7,4))</f>
        <v>7.5</v>
      </c>
      <c r="K15" s="5">
        <f>IF($A15="","",INDEX('14denní rozpis směn'!$B$3:$F$16,'Plán směn'!$E15+MOD('Plán směn'!$C15,2)*7,5))</f>
        <v>15</v>
      </c>
      <c r="L15" s="4">
        <f t="shared" si="4"/>
        <v>7</v>
      </c>
      <c r="M15" s="3">
        <f>IF($A15="","",IF(DAY($A15+1)=1,SUM(L$3:L15)-SUM(M$2:M14),""))</f>
      </c>
      <c r="N15" s="48">
        <f t="shared" si="5"/>
        <v>-2</v>
      </c>
      <c r="O15" s="44">
        <f t="shared" si="6"/>
      </c>
    </row>
    <row r="16" spans="1:15" ht="12.75">
      <c r="A16" s="43">
        <f t="shared" si="7"/>
        <v>39582</v>
      </c>
      <c r="B16" s="41">
        <f t="shared" si="0"/>
        <v>5</v>
      </c>
      <c r="C16" s="41">
        <f t="shared" si="1"/>
        <v>20</v>
      </c>
      <c r="D16" s="41">
        <f>IF(A16="","",COUNTIF(Svátky!$A$2:$A$13,'Plán směn'!A16))</f>
        <v>0</v>
      </c>
      <c r="E16" s="42">
        <f t="shared" si="2"/>
        <v>3</v>
      </c>
      <c r="F16" s="5">
        <f>IF(A16="","",INDEX('14denní rozpis směn'!$B$3:$F$16,'Plán směn'!$E16+MOD('Plán směn'!$C16,2)*7,1))</f>
        <v>7.5</v>
      </c>
      <c r="G16" s="5">
        <f>IF(B16="","",INDEX('14denní rozpis směn'!$B$3:$F$16,'Plán směn'!$E16+MOD('Plán směn'!$C16,2)*7,2))</f>
        <v>15</v>
      </c>
      <c r="H16" s="4">
        <f t="shared" si="3"/>
        <v>7</v>
      </c>
      <c r="I16" s="3">
        <f>IF(A16="","",IF(DAY(A16+1)=1,SUM($H$3:H16)-SUM($I$2:I15),""))</f>
      </c>
      <c r="J16" s="5">
        <f>IF($A16="","",INDEX('14denní rozpis směn'!$B$3:$F$16,'Plán směn'!$E16+MOD('Plán směn'!$C16,2)*7,4))</f>
        <v>8</v>
      </c>
      <c r="K16" s="5">
        <f>IF($A16="","",INDEX('14denní rozpis směn'!$B$3:$F$16,'Plán směn'!$E16+MOD('Plán směn'!$C16,2)*7,5))</f>
        <v>17.5</v>
      </c>
      <c r="L16" s="4">
        <f t="shared" si="4"/>
        <v>9</v>
      </c>
      <c r="M16" s="3">
        <f>IF($A16="","",IF(DAY($A16+1)=1,SUM(L$3:L16)-SUM(M$2:M15),""))</f>
      </c>
      <c r="N16" s="48">
        <f t="shared" si="5"/>
        <v>2</v>
      </c>
      <c r="O16" s="44">
        <f t="shared" si="6"/>
      </c>
    </row>
    <row r="17" spans="1:15" ht="12.75">
      <c r="A17" s="43">
        <f t="shared" si="7"/>
        <v>39583</v>
      </c>
      <c r="B17" s="41">
        <f t="shared" si="0"/>
        <v>5</v>
      </c>
      <c r="C17" s="41">
        <f t="shared" si="1"/>
        <v>20</v>
      </c>
      <c r="D17" s="41">
        <f>IF(A17="","",COUNTIF(Svátky!$A$2:$A$13,'Plán směn'!A17))</f>
        <v>0</v>
      </c>
      <c r="E17" s="42">
        <f t="shared" si="2"/>
        <v>4</v>
      </c>
      <c r="F17" s="5">
        <f>IF(A17="","",INDEX('14denní rozpis směn'!$B$3:$F$16,'Plán směn'!$E17+MOD('Plán směn'!$C17,2)*7,1))</f>
        <v>7.5</v>
      </c>
      <c r="G17" s="5">
        <f>IF(B17="","",INDEX('14denní rozpis směn'!$B$3:$F$16,'Plán směn'!$E17+MOD('Plán směn'!$C17,2)*7,2))</f>
        <v>15</v>
      </c>
      <c r="H17" s="4">
        <f t="shared" si="3"/>
        <v>7</v>
      </c>
      <c r="I17" s="3">
        <f>IF(A17="","",IF(DAY(A17+1)=1,SUM($H$3:H17)-SUM($I$2:I16),""))</f>
      </c>
      <c r="J17" s="5">
        <f>IF($A17="","",INDEX('14denní rozpis směn'!$B$3:$F$16,'Plán směn'!$E17+MOD('Plán směn'!$C17,2)*7,4))</f>
        <v>8</v>
      </c>
      <c r="K17" s="5">
        <f>IF($A17="","",INDEX('14denní rozpis směn'!$B$3:$F$16,'Plán směn'!$E17+MOD('Plán směn'!$C17,2)*7,5))</f>
        <v>17.5</v>
      </c>
      <c r="L17" s="4">
        <f t="shared" si="4"/>
        <v>9</v>
      </c>
      <c r="M17" s="3">
        <f>IF($A17="","",IF(DAY($A17+1)=1,SUM(L$3:L17)-SUM(M$2:M16),""))</f>
      </c>
      <c r="N17" s="48">
        <f t="shared" si="5"/>
        <v>2</v>
      </c>
      <c r="O17" s="44">
        <f t="shared" si="6"/>
      </c>
    </row>
    <row r="18" spans="1:15" ht="12.75">
      <c r="A18" s="43">
        <f t="shared" si="7"/>
        <v>39584</v>
      </c>
      <c r="B18" s="41">
        <f t="shared" si="0"/>
        <v>5</v>
      </c>
      <c r="C18" s="41">
        <f t="shared" si="1"/>
        <v>20</v>
      </c>
      <c r="D18" s="41">
        <f>IF(A18="","",COUNTIF(Svátky!$A$2:$A$13,'Plán směn'!A18))</f>
        <v>0</v>
      </c>
      <c r="E18" s="42">
        <f t="shared" si="2"/>
        <v>5</v>
      </c>
      <c r="F18" s="5">
        <f>IF(A18="","",INDEX('14denní rozpis směn'!$B$3:$F$16,'Plán směn'!$E18+MOD('Plán směn'!$C18,2)*7,1))</f>
        <v>7.5</v>
      </c>
      <c r="G18" s="5">
        <f>IF(B18="","",INDEX('14denní rozpis směn'!$B$3:$F$16,'Plán směn'!$E18+MOD('Plán směn'!$C18,2)*7,2))</f>
        <v>15</v>
      </c>
      <c r="H18" s="4">
        <f t="shared" si="3"/>
        <v>7</v>
      </c>
      <c r="I18" s="3">
        <f>IF(A18="","",IF(DAY(A18+1)=1,SUM($H$3:H18)-SUM($I$2:I17),""))</f>
      </c>
      <c r="J18" s="5">
        <f>IF($A18="","",INDEX('14denní rozpis směn'!$B$3:$F$16,'Plán směn'!$E18+MOD('Plán směn'!$C18,2)*7,4))</f>
        <v>8</v>
      </c>
      <c r="K18" s="5">
        <f>IF($A18="","",INDEX('14denní rozpis směn'!$B$3:$F$16,'Plán směn'!$E18+MOD('Plán směn'!$C18,2)*7,5))</f>
        <v>17.5</v>
      </c>
      <c r="L18" s="4">
        <f t="shared" si="4"/>
        <v>9</v>
      </c>
      <c r="M18" s="3">
        <f>IF($A18="","",IF(DAY($A18+1)=1,SUM(L$3:L18)-SUM(M$2:M17),""))</f>
      </c>
      <c r="N18" s="48">
        <f t="shared" si="5"/>
        <v>2</v>
      </c>
      <c r="O18" s="44">
        <f t="shared" si="6"/>
      </c>
    </row>
    <row r="19" spans="1:15" ht="12.75">
      <c r="A19" s="43">
        <f t="shared" si="7"/>
        <v>39585</v>
      </c>
      <c r="B19" s="41">
        <f t="shared" si="0"/>
        <v>5</v>
      </c>
      <c r="C19" s="41">
        <f t="shared" si="1"/>
        <v>20</v>
      </c>
      <c r="D19" s="41">
        <f>IF(A19="","",COUNTIF(Svátky!$A$2:$A$13,'Plán směn'!A19))</f>
        <v>0</v>
      </c>
      <c r="E19" s="42">
        <f t="shared" si="2"/>
        <v>6</v>
      </c>
      <c r="F19" s="5">
        <f>IF(A19="","",INDEX('14denní rozpis směn'!$B$3:$F$16,'Plán směn'!$E19+MOD('Plán směn'!$C19,2)*7,1))</f>
        <v>0</v>
      </c>
      <c r="G19" s="5">
        <f>IF(B19="","",INDEX('14denní rozpis směn'!$B$3:$F$16,'Plán směn'!$E19+MOD('Plán směn'!$C19,2)*7,2))</f>
        <v>0</v>
      </c>
      <c r="H19" s="4">
        <f t="shared" si="3"/>
        <v>0</v>
      </c>
      <c r="I19" s="3">
        <f>IF(A19="","",IF(DAY(A19+1)=1,SUM($H$3:H19)-SUM($I$2:I18),""))</f>
      </c>
      <c r="J19" s="5">
        <f>IF($A19="","",INDEX('14denní rozpis směn'!$B$3:$F$16,'Plán směn'!$E19+MOD('Plán směn'!$C19,2)*7,4))</f>
        <v>0</v>
      </c>
      <c r="K19" s="5">
        <f>IF($A19="","",INDEX('14denní rozpis směn'!$B$3:$F$16,'Plán směn'!$E19+MOD('Plán směn'!$C19,2)*7,5))</f>
        <v>0</v>
      </c>
      <c r="L19" s="4">
        <f t="shared" si="4"/>
        <v>0</v>
      </c>
      <c r="M19" s="3">
        <f>IF($A19="","",IF(DAY($A19+1)=1,SUM(L$3:L19)-SUM(M$2:M18),""))</f>
      </c>
      <c r="N19" s="48">
        <f t="shared" si="5"/>
        <v>0</v>
      </c>
      <c r="O19" s="44">
        <f t="shared" si="6"/>
      </c>
    </row>
    <row r="20" spans="1:15" ht="12.75">
      <c r="A20" s="43">
        <f t="shared" si="7"/>
        <v>39586</v>
      </c>
      <c r="B20" s="41">
        <f t="shared" si="0"/>
        <v>5</v>
      </c>
      <c r="C20" s="41">
        <f t="shared" si="1"/>
        <v>20</v>
      </c>
      <c r="D20" s="41">
        <f>IF(A20="","",COUNTIF(Svátky!$A$2:$A$13,'Plán směn'!A20))</f>
        <v>0</v>
      </c>
      <c r="E20" s="42">
        <f t="shared" si="2"/>
        <v>7</v>
      </c>
      <c r="F20" s="5">
        <f>IF(A20="","",INDEX('14denní rozpis směn'!$B$3:$F$16,'Plán směn'!$E20+MOD('Plán směn'!$C20,2)*7,1))</f>
        <v>0</v>
      </c>
      <c r="G20" s="5">
        <f>IF(B20="","",INDEX('14denní rozpis směn'!$B$3:$F$16,'Plán směn'!$E20+MOD('Plán směn'!$C20,2)*7,2))</f>
        <v>0</v>
      </c>
      <c r="H20" s="4">
        <f t="shared" si="3"/>
        <v>0</v>
      </c>
      <c r="I20" s="3">
        <f>IF(A20="","",IF(DAY(A20+1)=1,SUM($H$3:H20)-SUM($I$2:I19),""))</f>
      </c>
      <c r="J20" s="5">
        <f>IF($A20="","",INDEX('14denní rozpis směn'!$B$3:$F$16,'Plán směn'!$E20+MOD('Plán směn'!$C20,2)*7,4))</f>
        <v>0</v>
      </c>
      <c r="K20" s="5">
        <f>IF($A20="","",INDEX('14denní rozpis směn'!$B$3:$F$16,'Plán směn'!$E20+MOD('Plán směn'!$C20,2)*7,5))</f>
        <v>0</v>
      </c>
      <c r="L20" s="4">
        <f t="shared" si="4"/>
        <v>0</v>
      </c>
      <c r="M20" s="3">
        <f>IF($A20="","",IF(DAY($A20+1)=1,SUM(L$3:L20)-SUM(M$2:M19),""))</f>
      </c>
      <c r="N20" s="48">
        <f t="shared" si="5"/>
        <v>0</v>
      </c>
      <c r="O20" s="44">
        <f t="shared" si="6"/>
      </c>
    </row>
    <row r="21" spans="1:15" ht="12.75">
      <c r="A21" s="43">
        <f t="shared" si="7"/>
        <v>39587</v>
      </c>
      <c r="B21" s="41">
        <f t="shared" si="0"/>
        <v>5</v>
      </c>
      <c r="C21" s="41">
        <f t="shared" si="1"/>
        <v>21</v>
      </c>
      <c r="D21" s="41">
        <f>IF(A21="","",COUNTIF(Svátky!$A$2:$A$13,'Plán směn'!A21))</f>
        <v>0</v>
      </c>
      <c r="E21" s="42">
        <f t="shared" si="2"/>
        <v>1</v>
      </c>
      <c r="F21" s="5">
        <f>IF(A21="","",INDEX('14denní rozpis směn'!$B$3:$F$16,'Plán směn'!$E21+MOD('Plán směn'!$C21,2)*7,1))</f>
        <v>7.5</v>
      </c>
      <c r="G21" s="5">
        <f>IF(B21="","",INDEX('14denní rozpis směn'!$B$3:$F$16,'Plán směn'!$E21+MOD('Plán směn'!$C21,2)*7,2))</f>
        <v>15</v>
      </c>
      <c r="H21" s="4">
        <f t="shared" si="3"/>
        <v>7</v>
      </c>
      <c r="I21" s="3">
        <f>IF(A21="","",IF(DAY(A21+1)=1,SUM($H$3:H21)-SUM($I$2:I20),""))</f>
      </c>
      <c r="J21" s="5">
        <f>IF($A21="","",INDEX('14denní rozpis směn'!$B$3:$F$16,'Plán směn'!$E21+MOD('Plán směn'!$C21,2)*7,4))</f>
        <v>8</v>
      </c>
      <c r="K21" s="5">
        <f>IF($A21="","",INDEX('14denní rozpis směn'!$B$3:$F$16,'Plán směn'!$E21+MOD('Plán směn'!$C21,2)*7,5))</f>
        <v>17.5</v>
      </c>
      <c r="L21" s="4">
        <f t="shared" si="4"/>
        <v>9</v>
      </c>
      <c r="M21" s="3">
        <f>IF($A21="","",IF(DAY($A21+1)=1,SUM(L$3:L21)-SUM(M$2:M20),""))</f>
      </c>
      <c r="N21" s="48">
        <f t="shared" si="5"/>
        <v>2</v>
      </c>
      <c r="O21" s="44">
        <f t="shared" si="6"/>
      </c>
    </row>
    <row r="22" spans="1:15" ht="12.75">
      <c r="A22" s="43">
        <f t="shared" si="7"/>
        <v>39588</v>
      </c>
      <c r="B22" s="41">
        <f t="shared" si="0"/>
        <v>5</v>
      </c>
      <c r="C22" s="41">
        <f t="shared" si="1"/>
        <v>21</v>
      </c>
      <c r="D22" s="41">
        <f>IF(A22="","",COUNTIF(Svátky!$A$2:$A$13,'Plán směn'!A22))</f>
        <v>0</v>
      </c>
      <c r="E22" s="42">
        <f t="shared" si="2"/>
        <v>2</v>
      </c>
      <c r="F22" s="5">
        <f>IF(A22="","",INDEX('14denní rozpis směn'!$B$3:$F$16,'Plán směn'!$E22+MOD('Plán směn'!$C22,2)*7,1))</f>
        <v>7.5</v>
      </c>
      <c r="G22" s="5">
        <f>IF(B22="","",INDEX('14denní rozpis směn'!$B$3:$F$16,'Plán směn'!$E22+MOD('Plán směn'!$C22,2)*7,2))</f>
        <v>15</v>
      </c>
      <c r="H22" s="4">
        <f t="shared" si="3"/>
        <v>7</v>
      </c>
      <c r="I22" s="3">
        <f>IF(A22="","",IF(DAY(A22+1)=1,SUM($H$3:H22)-SUM($I$2:I21),""))</f>
      </c>
      <c r="J22" s="5">
        <f>IF($A22="","",INDEX('14denní rozpis směn'!$B$3:$F$16,'Plán směn'!$E22+MOD('Plán směn'!$C22,2)*7,4))</f>
        <v>8</v>
      </c>
      <c r="K22" s="5">
        <f>IF($A22="","",INDEX('14denní rozpis směn'!$B$3:$F$16,'Plán směn'!$E22+MOD('Plán směn'!$C22,2)*7,5))</f>
        <v>17.5</v>
      </c>
      <c r="L22" s="4">
        <f t="shared" si="4"/>
        <v>9</v>
      </c>
      <c r="M22" s="3">
        <f>IF($A22="","",IF(DAY($A22+1)=1,SUM(L$3:L22)-SUM(M$2:M21),""))</f>
      </c>
      <c r="N22" s="48">
        <f t="shared" si="5"/>
        <v>2</v>
      </c>
      <c r="O22" s="44">
        <f t="shared" si="6"/>
      </c>
    </row>
    <row r="23" spans="1:15" ht="12.75">
      <c r="A23" s="43">
        <f t="shared" si="7"/>
        <v>39589</v>
      </c>
      <c r="B23" s="41">
        <f t="shared" si="0"/>
        <v>5</v>
      </c>
      <c r="C23" s="41">
        <f t="shared" si="1"/>
        <v>21</v>
      </c>
      <c r="D23" s="41">
        <f>IF(A23="","",COUNTIF(Svátky!$A$2:$A$13,'Plán směn'!A23))</f>
        <v>0</v>
      </c>
      <c r="E23" s="42">
        <f t="shared" si="2"/>
        <v>3</v>
      </c>
      <c r="F23" s="5">
        <f>IF(A23="","",INDEX('14denní rozpis směn'!$B$3:$F$16,'Plán směn'!$E23+MOD('Plán směn'!$C23,2)*7,1))</f>
        <v>8</v>
      </c>
      <c r="G23" s="5">
        <f>IF(B23="","",INDEX('14denní rozpis směn'!$B$3:$F$16,'Plán směn'!$E23+MOD('Plán směn'!$C23,2)*7,2))</f>
        <v>17.5</v>
      </c>
      <c r="H23" s="4">
        <f t="shared" si="3"/>
        <v>9</v>
      </c>
      <c r="I23" s="3">
        <f>IF(A23="","",IF(DAY(A23+1)=1,SUM($H$3:H23)-SUM($I$2:I22),""))</f>
      </c>
      <c r="J23" s="5">
        <f>IF($A23="","",INDEX('14denní rozpis směn'!$B$3:$F$16,'Plán směn'!$E23+MOD('Plán směn'!$C23,2)*7,4))</f>
        <v>7.5</v>
      </c>
      <c r="K23" s="5">
        <f>IF($A23="","",INDEX('14denní rozpis směn'!$B$3:$F$16,'Plán směn'!$E23+MOD('Plán směn'!$C23,2)*7,5))</f>
        <v>15</v>
      </c>
      <c r="L23" s="4">
        <f t="shared" si="4"/>
        <v>7</v>
      </c>
      <c r="M23" s="3">
        <f>IF($A23="","",IF(DAY($A23+1)=1,SUM(L$3:L23)-SUM(M$2:M22),""))</f>
      </c>
      <c r="N23" s="48">
        <f t="shared" si="5"/>
        <v>-2</v>
      </c>
      <c r="O23" s="44">
        <f t="shared" si="6"/>
      </c>
    </row>
    <row r="24" spans="1:15" ht="12.75">
      <c r="A24" s="43">
        <f t="shared" si="7"/>
        <v>39590</v>
      </c>
      <c r="B24" s="41">
        <f t="shared" si="0"/>
        <v>5</v>
      </c>
      <c r="C24" s="41">
        <f t="shared" si="1"/>
        <v>21</v>
      </c>
      <c r="D24" s="41">
        <f>IF(A24="","",COUNTIF(Svátky!$A$2:$A$13,'Plán směn'!A24))</f>
        <v>0</v>
      </c>
      <c r="E24" s="42">
        <f t="shared" si="2"/>
        <v>4</v>
      </c>
      <c r="F24" s="5">
        <f>IF(A24="","",INDEX('14denní rozpis směn'!$B$3:$F$16,'Plán směn'!$E24+MOD('Plán směn'!$C24,2)*7,1))</f>
        <v>8</v>
      </c>
      <c r="G24" s="5">
        <f>IF(B24="","",INDEX('14denní rozpis směn'!$B$3:$F$16,'Plán směn'!$E24+MOD('Plán směn'!$C24,2)*7,2))</f>
        <v>17.5</v>
      </c>
      <c r="H24" s="4">
        <f t="shared" si="3"/>
        <v>9</v>
      </c>
      <c r="I24" s="3">
        <f>IF(A24="","",IF(DAY(A24+1)=1,SUM($H$3:H24)-SUM($I$2:I23),""))</f>
      </c>
      <c r="J24" s="5">
        <f>IF($A24="","",INDEX('14denní rozpis směn'!$B$3:$F$16,'Plán směn'!$E24+MOD('Plán směn'!$C24,2)*7,4))</f>
        <v>7.5</v>
      </c>
      <c r="K24" s="5">
        <f>IF($A24="","",INDEX('14denní rozpis směn'!$B$3:$F$16,'Plán směn'!$E24+MOD('Plán směn'!$C24,2)*7,5))</f>
        <v>15</v>
      </c>
      <c r="L24" s="4">
        <f t="shared" si="4"/>
        <v>7</v>
      </c>
      <c r="M24" s="3">
        <f>IF($A24="","",IF(DAY($A24+1)=1,SUM(L$3:L24)-SUM(M$2:M23),""))</f>
      </c>
      <c r="N24" s="48">
        <f t="shared" si="5"/>
        <v>-2</v>
      </c>
      <c r="O24" s="44">
        <f t="shared" si="6"/>
      </c>
    </row>
    <row r="25" spans="1:15" ht="12.75">
      <c r="A25" s="43">
        <f t="shared" si="7"/>
        <v>39591</v>
      </c>
      <c r="B25" s="41">
        <f t="shared" si="0"/>
        <v>5</v>
      </c>
      <c r="C25" s="41">
        <f t="shared" si="1"/>
        <v>21</v>
      </c>
      <c r="D25" s="41">
        <f>IF(A25="","",COUNTIF(Svátky!$A$2:$A$13,'Plán směn'!A25))</f>
        <v>0</v>
      </c>
      <c r="E25" s="42">
        <f t="shared" si="2"/>
        <v>5</v>
      </c>
      <c r="F25" s="5">
        <f>IF(A25="","",INDEX('14denní rozpis směn'!$B$3:$F$16,'Plán směn'!$E25+MOD('Plán směn'!$C25,2)*7,1))</f>
        <v>8</v>
      </c>
      <c r="G25" s="5">
        <f>IF(B25="","",INDEX('14denní rozpis směn'!$B$3:$F$16,'Plán směn'!$E25+MOD('Plán směn'!$C25,2)*7,2))</f>
        <v>17.5</v>
      </c>
      <c r="H25" s="4">
        <f t="shared" si="3"/>
        <v>9</v>
      </c>
      <c r="I25" s="3">
        <f>IF(A25="","",IF(DAY(A25+1)=1,SUM($H$3:H25)-SUM($I$2:I24),""))</f>
      </c>
      <c r="J25" s="5">
        <f>IF($A25="","",INDEX('14denní rozpis směn'!$B$3:$F$16,'Plán směn'!$E25+MOD('Plán směn'!$C25,2)*7,4))</f>
        <v>7.5</v>
      </c>
      <c r="K25" s="5">
        <f>IF($A25="","",INDEX('14denní rozpis směn'!$B$3:$F$16,'Plán směn'!$E25+MOD('Plán směn'!$C25,2)*7,5))</f>
        <v>15</v>
      </c>
      <c r="L25" s="4">
        <f t="shared" si="4"/>
        <v>7</v>
      </c>
      <c r="M25" s="3">
        <f>IF($A25="","",IF(DAY($A25+1)=1,SUM(L$3:L25)-SUM(M$2:M24),""))</f>
      </c>
      <c r="N25" s="48">
        <f t="shared" si="5"/>
        <v>-2</v>
      </c>
      <c r="O25" s="44">
        <f t="shared" si="6"/>
      </c>
    </row>
    <row r="26" spans="1:15" ht="12.75">
      <c r="A26" s="43">
        <f t="shared" si="7"/>
        <v>39592</v>
      </c>
      <c r="B26" s="41">
        <f t="shared" si="0"/>
        <v>5</v>
      </c>
      <c r="C26" s="41">
        <f t="shared" si="1"/>
        <v>21</v>
      </c>
      <c r="D26" s="41">
        <f>IF(A26="","",COUNTIF(Svátky!$A$2:$A$13,'Plán směn'!A26))</f>
        <v>0</v>
      </c>
      <c r="E26" s="42">
        <f t="shared" si="2"/>
        <v>6</v>
      </c>
      <c r="F26" s="5">
        <f>IF(A26="","",INDEX('14denní rozpis směn'!$B$3:$F$16,'Plán směn'!$E26+MOD('Plán směn'!$C26,2)*7,1))</f>
        <v>0</v>
      </c>
      <c r="G26" s="5">
        <f>IF(B26="","",INDEX('14denní rozpis směn'!$B$3:$F$16,'Plán směn'!$E26+MOD('Plán směn'!$C26,2)*7,2))</f>
        <v>0</v>
      </c>
      <c r="H26" s="4">
        <f t="shared" si="3"/>
        <v>0</v>
      </c>
      <c r="I26" s="3">
        <f>IF(A26="","",IF(DAY(A26+1)=1,SUM($H$3:H26)-SUM($I$2:I25),""))</f>
      </c>
      <c r="J26" s="5">
        <f>IF($A26="","",INDEX('14denní rozpis směn'!$B$3:$F$16,'Plán směn'!$E26+MOD('Plán směn'!$C26,2)*7,4))</f>
        <v>0</v>
      </c>
      <c r="K26" s="5">
        <f>IF($A26="","",INDEX('14denní rozpis směn'!$B$3:$F$16,'Plán směn'!$E26+MOD('Plán směn'!$C26,2)*7,5))</f>
        <v>0</v>
      </c>
      <c r="L26" s="4">
        <f t="shared" si="4"/>
        <v>0</v>
      </c>
      <c r="M26" s="3">
        <f>IF($A26="","",IF(DAY($A26+1)=1,SUM(L$3:L26)-SUM(M$2:M25),""))</f>
      </c>
      <c r="N26" s="48">
        <f t="shared" si="5"/>
        <v>0</v>
      </c>
      <c r="O26" s="44">
        <f t="shared" si="6"/>
      </c>
    </row>
    <row r="27" spans="1:15" ht="12.75">
      <c r="A27" s="43">
        <f t="shared" si="7"/>
        <v>39593</v>
      </c>
      <c r="B27" s="41">
        <f t="shared" si="0"/>
        <v>5</v>
      </c>
      <c r="C27" s="41">
        <f t="shared" si="1"/>
        <v>21</v>
      </c>
      <c r="D27" s="41">
        <f>IF(A27="","",COUNTIF(Svátky!$A$2:$A$13,'Plán směn'!A27))</f>
        <v>0</v>
      </c>
      <c r="E27" s="42">
        <f t="shared" si="2"/>
        <v>7</v>
      </c>
      <c r="F27" s="5">
        <f>IF(A27="","",INDEX('14denní rozpis směn'!$B$3:$F$16,'Plán směn'!$E27+MOD('Plán směn'!$C27,2)*7,1))</f>
        <v>0</v>
      </c>
      <c r="G27" s="5">
        <f>IF(B27="","",INDEX('14denní rozpis směn'!$B$3:$F$16,'Plán směn'!$E27+MOD('Plán směn'!$C27,2)*7,2))</f>
        <v>0</v>
      </c>
      <c r="H27" s="4">
        <f t="shared" si="3"/>
        <v>0</v>
      </c>
      <c r="I27" s="3">
        <f>IF(A27="","",IF(DAY(A27+1)=1,SUM($H$3:H27)-SUM($I$2:I26),""))</f>
      </c>
      <c r="J27" s="5">
        <f>IF($A27="","",INDEX('14denní rozpis směn'!$B$3:$F$16,'Plán směn'!$E27+MOD('Plán směn'!$C27,2)*7,4))</f>
        <v>0</v>
      </c>
      <c r="K27" s="5">
        <f>IF($A27="","",INDEX('14denní rozpis směn'!$B$3:$F$16,'Plán směn'!$E27+MOD('Plán směn'!$C27,2)*7,5))</f>
        <v>0</v>
      </c>
      <c r="L27" s="4">
        <f t="shared" si="4"/>
        <v>0</v>
      </c>
      <c r="M27" s="3">
        <f>IF($A27="","",IF(DAY($A27+1)=1,SUM(L$3:L27)-SUM(M$2:M26),""))</f>
      </c>
      <c r="N27" s="48">
        <f t="shared" si="5"/>
        <v>0</v>
      </c>
      <c r="O27" s="44">
        <f t="shared" si="6"/>
      </c>
    </row>
    <row r="28" spans="1:15" ht="12.75">
      <c r="A28" s="43">
        <f t="shared" si="7"/>
        <v>39594</v>
      </c>
      <c r="B28" s="41">
        <f t="shared" si="0"/>
        <v>5</v>
      </c>
      <c r="C28" s="41">
        <f t="shared" si="1"/>
        <v>22</v>
      </c>
      <c r="D28" s="41">
        <f>IF(A28="","",COUNTIF(Svátky!$A$2:$A$13,'Plán směn'!A28))</f>
        <v>0</v>
      </c>
      <c r="E28" s="42">
        <f t="shared" si="2"/>
        <v>1</v>
      </c>
      <c r="F28" s="5">
        <f>IF(A28="","",INDEX('14denní rozpis směn'!$B$3:$F$16,'Plán směn'!$E28+MOD('Plán směn'!$C28,2)*7,1))</f>
        <v>8</v>
      </c>
      <c r="G28" s="5">
        <f>IF(B28="","",INDEX('14denní rozpis směn'!$B$3:$F$16,'Plán směn'!$E28+MOD('Plán směn'!$C28,2)*7,2))</f>
        <v>17.5</v>
      </c>
      <c r="H28" s="4">
        <f t="shared" si="3"/>
        <v>9</v>
      </c>
      <c r="I28" s="3">
        <f>IF(A28="","",IF(DAY(A28+1)=1,SUM($H$3:H28)-SUM($I$2:I27),""))</f>
      </c>
      <c r="J28" s="5">
        <f>IF($A28="","",INDEX('14denní rozpis směn'!$B$3:$F$16,'Plán směn'!$E28+MOD('Plán směn'!$C28,2)*7,4))</f>
        <v>7.5</v>
      </c>
      <c r="K28" s="5">
        <f>IF($A28="","",INDEX('14denní rozpis směn'!$B$3:$F$16,'Plán směn'!$E28+MOD('Plán směn'!$C28,2)*7,5))</f>
        <v>15</v>
      </c>
      <c r="L28" s="4">
        <f t="shared" si="4"/>
        <v>7</v>
      </c>
      <c r="M28" s="3">
        <f>IF($A28="","",IF(DAY($A28+1)=1,SUM(L$3:L28)-SUM(M$2:M27),""))</f>
      </c>
      <c r="N28" s="48">
        <f t="shared" si="5"/>
        <v>-2</v>
      </c>
      <c r="O28" s="44">
        <f t="shared" si="6"/>
      </c>
    </row>
    <row r="29" spans="1:15" ht="12.75">
      <c r="A29" s="43">
        <f t="shared" si="7"/>
        <v>39595</v>
      </c>
      <c r="B29" s="41">
        <f t="shared" si="0"/>
        <v>5</v>
      </c>
      <c r="C29" s="41">
        <f t="shared" si="1"/>
        <v>22</v>
      </c>
      <c r="D29" s="41">
        <f>IF(A29="","",COUNTIF(Svátky!$A$2:$A$13,'Plán směn'!A29))</f>
        <v>0</v>
      </c>
      <c r="E29" s="42">
        <f t="shared" si="2"/>
        <v>2</v>
      </c>
      <c r="F29" s="5">
        <f>IF(A29="","",INDEX('14denní rozpis směn'!$B$3:$F$16,'Plán směn'!$E29+MOD('Plán směn'!$C29,2)*7,1))</f>
        <v>8</v>
      </c>
      <c r="G29" s="5">
        <f>IF(B29="","",INDEX('14denní rozpis směn'!$B$3:$F$16,'Plán směn'!$E29+MOD('Plán směn'!$C29,2)*7,2))</f>
        <v>17.5</v>
      </c>
      <c r="H29" s="4">
        <f t="shared" si="3"/>
        <v>9</v>
      </c>
      <c r="I29" s="3">
        <f>IF(A29="","",IF(DAY(A29+1)=1,SUM($H$3:H29)-SUM($I$2:I28),""))</f>
      </c>
      <c r="J29" s="5">
        <f>IF($A29="","",INDEX('14denní rozpis směn'!$B$3:$F$16,'Plán směn'!$E29+MOD('Plán směn'!$C29,2)*7,4))</f>
        <v>7.5</v>
      </c>
      <c r="K29" s="5">
        <f>IF($A29="","",INDEX('14denní rozpis směn'!$B$3:$F$16,'Plán směn'!$E29+MOD('Plán směn'!$C29,2)*7,5))</f>
        <v>15</v>
      </c>
      <c r="L29" s="4">
        <f t="shared" si="4"/>
        <v>7</v>
      </c>
      <c r="M29" s="3">
        <f>IF($A29="","",IF(DAY($A29+1)=1,SUM(L$3:L29)-SUM(M$2:M28),""))</f>
      </c>
      <c r="N29" s="48">
        <f t="shared" si="5"/>
        <v>-2</v>
      </c>
      <c r="O29" s="44">
        <f t="shared" si="6"/>
      </c>
    </row>
    <row r="30" spans="1:15" ht="12.75">
      <c r="A30" s="43">
        <f t="shared" si="7"/>
        <v>39596</v>
      </c>
      <c r="B30" s="41">
        <f t="shared" si="0"/>
        <v>5</v>
      </c>
      <c r="C30" s="41">
        <f t="shared" si="1"/>
        <v>22</v>
      </c>
      <c r="D30" s="41">
        <f>IF(A30="","",COUNTIF(Svátky!$A$2:$A$13,'Plán směn'!A30))</f>
        <v>0</v>
      </c>
      <c r="E30" s="42">
        <f t="shared" si="2"/>
        <v>3</v>
      </c>
      <c r="F30" s="5">
        <f>IF(A30="","",INDEX('14denní rozpis směn'!$B$3:$F$16,'Plán směn'!$E30+MOD('Plán směn'!$C30,2)*7,1))</f>
        <v>7.5</v>
      </c>
      <c r="G30" s="5">
        <f>IF(B30="","",INDEX('14denní rozpis směn'!$B$3:$F$16,'Plán směn'!$E30+MOD('Plán směn'!$C30,2)*7,2))</f>
        <v>15</v>
      </c>
      <c r="H30" s="4">
        <f t="shared" si="3"/>
        <v>7</v>
      </c>
      <c r="I30" s="3">
        <f>IF(A30="","",IF(DAY(A30+1)=1,SUM($H$3:H30)-SUM($I$2:I29),""))</f>
      </c>
      <c r="J30" s="5">
        <f>IF($A30="","",INDEX('14denní rozpis směn'!$B$3:$F$16,'Plán směn'!$E30+MOD('Plán směn'!$C30,2)*7,4))</f>
        <v>8</v>
      </c>
      <c r="K30" s="5">
        <f>IF($A30="","",INDEX('14denní rozpis směn'!$B$3:$F$16,'Plán směn'!$E30+MOD('Plán směn'!$C30,2)*7,5))</f>
        <v>17.5</v>
      </c>
      <c r="L30" s="4">
        <f t="shared" si="4"/>
        <v>9</v>
      </c>
      <c r="M30" s="3">
        <f>IF($A30="","",IF(DAY($A30+1)=1,SUM(L$3:L30)-SUM(M$2:M29),""))</f>
      </c>
      <c r="N30" s="48">
        <f t="shared" si="5"/>
        <v>2</v>
      </c>
      <c r="O30" s="44">
        <f t="shared" si="6"/>
      </c>
    </row>
    <row r="31" spans="1:15" ht="12.75">
      <c r="A31" s="43">
        <f t="shared" si="7"/>
        <v>39597</v>
      </c>
      <c r="B31" s="41">
        <f t="shared" si="0"/>
        <v>5</v>
      </c>
      <c r="C31" s="41">
        <f t="shared" si="1"/>
        <v>22</v>
      </c>
      <c r="D31" s="41">
        <f>IF(A31="","",COUNTIF(Svátky!$A$2:$A$13,'Plán směn'!A31))</f>
        <v>0</v>
      </c>
      <c r="E31" s="42">
        <f t="shared" si="2"/>
        <v>4</v>
      </c>
      <c r="F31" s="5">
        <f>IF(A31="","",INDEX('14denní rozpis směn'!$B$3:$F$16,'Plán směn'!$E31+MOD('Plán směn'!$C31,2)*7,1))</f>
        <v>7.5</v>
      </c>
      <c r="G31" s="5">
        <f>IF(B31="","",INDEX('14denní rozpis směn'!$B$3:$F$16,'Plán směn'!$E31+MOD('Plán směn'!$C31,2)*7,2))</f>
        <v>15</v>
      </c>
      <c r="H31" s="4">
        <f t="shared" si="3"/>
        <v>7</v>
      </c>
      <c r="I31" s="3">
        <f>IF(A31="","",IF(DAY(A31+1)=1,SUM($H$3:H31)-SUM($I$2:I30),""))</f>
      </c>
      <c r="J31" s="5">
        <f>IF($A31="","",INDEX('14denní rozpis směn'!$B$3:$F$16,'Plán směn'!$E31+MOD('Plán směn'!$C31,2)*7,4))</f>
        <v>8</v>
      </c>
      <c r="K31" s="5">
        <f>IF($A31="","",INDEX('14denní rozpis směn'!$B$3:$F$16,'Plán směn'!$E31+MOD('Plán směn'!$C31,2)*7,5))</f>
        <v>17.5</v>
      </c>
      <c r="L31" s="4">
        <f t="shared" si="4"/>
        <v>9</v>
      </c>
      <c r="M31" s="3">
        <f>IF($A31="","",IF(DAY($A31+1)=1,SUM(L$3:L31)-SUM(M$2:M30),""))</f>
      </c>
      <c r="N31" s="48">
        <f t="shared" si="5"/>
        <v>2</v>
      </c>
      <c r="O31" s="44">
        <f t="shared" si="6"/>
      </c>
    </row>
    <row r="32" spans="1:15" ht="12.75">
      <c r="A32" s="43">
        <f t="shared" si="7"/>
        <v>39598</v>
      </c>
      <c r="B32" s="41">
        <f t="shared" si="0"/>
        <v>5</v>
      </c>
      <c r="C32" s="41">
        <f t="shared" si="1"/>
        <v>22</v>
      </c>
      <c r="D32" s="41">
        <f>IF(A32="","",COUNTIF(Svátky!$A$2:$A$13,'Plán směn'!A32))</f>
        <v>0</v>
      </c>
      <c r="E32" s="42">
        <f t="shared" si="2"/>
        <v>5</v>
      </c>
      <c r="F32" s="5">
        <f>IF(A32="","",INDEX('14denní rozpis směn'!$B$3:$F$16,'Plán směn'!$E32+MOD('Plán směn'!$C32,2)*7,1))</f>
        <v>7.5</v>
      </c>
      <c r="G32" s="5">
        <f>IF(B32="","",INDEX('14denní rozpis směn'!$B$3:$F$16,'Plán směn'!$E32+MOD('Plán směn'!$C32,2)*7,2))</f>
        <v>15</v>
      </c>
      <c r="H32" s="4">
        <f t="shared" si="3"/>
        <v>7</v>
      </c>
      <c r="I32" s="3">
        <f>IF(A32="","",IF(DAY(A32+1)=1,SUM($H$3:H32)-SUM($I$2:I31),""))</f>
      </c>
      <c r="J32" s="5">
        <f>IF($A32="","",INDEX('14denní rozpis směn'!$B$3:$F$16,'Plán směn'!$E32+MOD('Plán směn'!$C32,2)*7,4))</f>
        <v>8</v>
      </c>
      <c r="K32" s="5">
        <f>IF($A32="","",INDEX('14denní rozpis směn'!$B$3:$F$16,'Plán směn'!$E32+MOD('Plán směn'!$C32,2)*7,5))</f>
        <v>17.5</v>
      </c>
      <c r="L32" s="4">
        <f t="shared" si="4"/>
        <v>9</v>
      </c>
      <c r="M32" s="3">
        <f>IF($A32="","",IF(DAY($A32+1)=1,SUM(L$3:L32)-SUM(M$2:M31),""))</f>
      </c>
      <c r="N32" s="48">
        <f t="shared" si="5"/>
        <v>2</v>
      </c>
      <c r="O32" s="44">
        <f t="shared" si="6"/>
      </c>
    </row>
    <row r="33" spans="1:15" ht="12.75">
      <c r="A33" s="43">
        <f t="shared" si="7"/>
        <v>39599</v>
      </c>
      <c r="B33" s="41">
        <f t="shared" si="0"/>
        <v>5</v>
      </c>
      <c r="C33" s="41">
        <f t="shared" si="1"/>
        <v>22</v>
      </c>
      <c r="D33" s="41">
        <f>IF(A33="","",COUNTIF(Svátky!$A$2:$A$13,'Plán směn'!A33))</f>
        <v>0</v>
      </c>
      <c r="E33" s="42">
        <f t="shared" si="2"/>
        <v>6</v>
      </c>
      <c r="F33" s="5">
        <f>IF(A33="","",INDEX('14denní rozpis směn'!$B$3:$F$16,'Plán směn'!$E33+MOD('Plán směn'!$C33,2)*7,1))</f>
        <v>0</v>
      </c>
      <c r="G33" s="5">
        <f>IF(B33="","",INDEX('14denní rozpis směn'!$B$3:$F$16,'Plán směn'!$E33+MOD('Plán směn'!$C33,2)*7,2))</f>
        <v>0</v>
      </c>
      <c r="H33" s="4">
        <f t="shared" si="3"/>
        <v>0</v>
      </c>
      <c r="I33" s="3">
        <f>IF(A33="","",IF(DAY(A33+1)=1,SUM($H$3:H33)-SUM($I$2:I32),""))</f>
        <v>158</v>
      </c>
      <c r="J33" s="5">
        <f>IF($A33="","",INDEX('14denní rozpis směn'!$B$3:$F$16,'Plán směn'!$E33+MOD('Plán směn'!$C33,2)*7,4))</f>
        <v>0</v>
      </c>
      <c r="K33" s="5">
        <f>IF($A33="","",INDEX('14denní rozpis směn'!$B$3:$F$16,'Plán směn'!$E33+MOD('Plán směn'!$C33,2)*7,5))</f>
        <v>0</v>
      </c>
      <c r="L33" s="4">
        <f t="shared" si="4"/>
        <v>0</v>
      </c>
      <c r="M33" s="3">
        <f>IF($A33="","",IF(DAY($A33+1)=1,SUM(L$3:L33)-SUM(M$2:M32),""))</f>
        <v>162</v>
      </c>
      <c r="N33" s="48">
        <f t="shared" si="5"/>
        <v>0</v>
      </c>
      <c r="O33" s="44">
        <f t="shared" si="6"/>
        <v>4</v>
      </c>
    </row>
    <row r="34" spans="1:15" ht="12.75">
      <c r="A34" s="43">
        <f t="shared" si="7"/>
        <v>39600</v>
      </c>
      <c r="B34" s="41">
        <f t="shared" si="0"/>
        <v>6</v>
      </c>
      <c r="C34" s="41">
        <f t="shared" si="1"/>
        <v>22</v>
      </c>
      <c r="D34" s="41">
        <f>IF(A34="","",COUNTIF(Svátky!$A$2:$A$13,'Plán směn'!A34))</f>
        <v>0</v>
      </c>
      <c r="E34" s="42">
        <f t="shared" si="2"/>
        <v>7</v>
      </c>
      <c r="F34" s="5">
        <f>IF(A34="","",INDEX('14denní rozpis směn'!$B$3:$F$16,'Plán směn'!$E34+MOD('Plán směn'!$C34,2)*7,1))</f>
        <v>0</v>
      </c>
      <c r="G34" s="5">
        <f>IF(B34="","",INDEX('14denní rozpis směn'!$B$3:$F$16,'Plán směn'!$E34+MOD('Plán směn'!$C34,2)*7,2))</f>
        <v>0</v>
      </c>
      <c r="H34" s="4">
        <f t="shared" si="3"/>
        <v>0</v>
      </c>
      <c r="I34" s="3">
        <f>IF(A34="","",IF(DAY(A34+1)=1,SUM($H$3:H34)-SUM($I$2:I33),""))</f>
      </c>
      <c r="J34" s="5">
        <f>IF($A34="","",INDEX('14denní rozpis směn'!$B$3:$F$16,'Plán směn'!$E34+MOD('Plán směn'!$C34,2)*7,4))</f>
        <v>0</v>
      </c>
      <c r="K34" s="5">
        <f>IF($A34="","",INDEX('14denní rozpis směn'!$B$3:$F$16,'Plán směn'!$E34+MOD('Plán směn'!$C34,2)*7,5))</f>
        <v>0</v>
      </c>
      <c r="L34" s="4">
        <f t="shared" si="4"/>
        <v>0</v>
      </c>
      <c r="M34" s="3">
        <f>IF($A34="","",IF(DAY($A34+1)=1,SUM(L$3:L34)-SUM(M$2:M33),""))</f>
      </c>
      <c r="N34" s="48">
        <f t="shared" si="5"/>
        <v>0</v>
      </c>
      <c r="O34" s="44">
        <f t="shared" si="6"/>
      </c>
    </row>
    <row r="35" spans="1:15" ht="12.75">
      <c r="A35" s="43">
        <f t="shared" si="7"/>
        <v>39601</v>
      </c>
      <c r="B35" s="41">
        <f t="shared" si="0"/>
        <v>6</v>
      </c>
      <c r="C35" s="41">
        <f t="shared" si="1"/>
        <v>23</v>
      </c>
      <c r="D35" s="41">
        <f>IF(A35="","",COUNTIF(Svátky!$A$2:$A$13,'Plán směn'!A35))</f>
        <v>0</v>
      </c>
      <c r="E35" s="42">
        <f t="shared" si="2"/>
        <v>1</v>
      </c>
      <c r="F35" s="5">
        <f>IF(A35="","",INDEX('14denní rozpis směn'!$B$3:$F$16,'Plán směn'!$E35+MOD('Plán směn'!$C35,2)*7,1))</f>
        <v>7.5</v>
      </c>
      <c r="G35" s="5">
        <f>IF(B35="","",INDEX('14denní rozpis směn'!$B$3:$F$16,'Plán směn'!$E35+MOD('Plán směn'!$C35,2)*7,2))</f>
        <v>15</v>
      </c>
      <c r="H35" s="4">
        <f t="shared" si="3"/>
        <v>7</v>
      </c>
      <c r="I35" s="3">
        <f>IF(A35="","",IF(DAY(A35+1)=1,SUM($H$3:H35)-SUM($I$2:I34),""))</f>
      </c>
      <c r="J35" s="5">
        <f>IF($A35="","",INDEX('14denní rozpis směn'!$B$3:$F$16,'Plán směn'!$E35+MOD('Plán směn'!$C35,2)*7,4))</f>
        <v>8</v>
      </c>
      <c r="K35" s="5">
        <f>IF($A35="","",INDEX('14denní rozpis směn'!$B$3:$F$16,'Plán směn'!$E35+MOD('Plán směn'!$C35,2)*7,5))</f>
        <v>17.5</v>
      </c>
      <c r="L35" s="4">
        <f t="shared" si="4"/>
        <v>9</v>
      </c>
      <c r="M35" s="3">
        <f>IF($A35="","",IF(DAY($A35+1)=1,SUM(L$3:L35)-SUM(M$2:M34),""))</f>
      </c>
      <c r="N35" s="48">
        <f t="shared" si="5"/>
        <v>2</v>
      </c>
      <c r="O35" s="44">
        <f t="shared" si="6"/>
      </c>
    </row>
    <row r="36" spans="1:15" ht="12.75">
      <c r="A36" s="43">
        <f t="shared" si="7"/>
        <v>39602</v>
      </c>
      <c r="B36" s="41">
        <f t="shared" si="0"/>
        <v>6</v>
      </c>
      <c r="C36" s="41">
        <f t="shared" si="1"/>
        <v>23</v>
      </c>
      <c r="D36" s="41">
        <f>IF(A36="","",COUNTIF(Svátky!$A$2:$A$13,'Plán směn'!A36))</f>
        <v>0</v>
      </c>
      <c r="E36" s="42">
        <f t="shared" si="2"/>
        <v>2</v>
      </c>
      <c r="F36" s="5">
        <f>IF(A36="","",INDEX('14denní rozpis směn'!$B$3:$F$16,'Plán směn'!$E36+MOD('Plán směn'!$C36,2)*7,1))</f>
        <v>7.5</v>
      </c>
      <c r="G36" s="5">
        <f>IF(B36="","",INDEX('14denní rozpis směn'!$B$3:$F$16,'Plán směn'!$E36+MOD('Plán směn'!$C36,2)*7,2))</f>
        <v>15</v>
      </c>
      <c r="H36" s="4">
        <f t="shared" si="3"/>
        <v>7</v>
      </c>
      <c r="I36" s="3">
        <f>IF(A36="","",IF(DAY(A36+1)=1,SUM($H$3:H36)-SUM($I$2:I35),""))</f>
      </c>
      <c r="J36" s="5">
        <f>IF($A36="","",INDEX('14denní rozpis směn'!$B$3:$F$16,'Plán směn'!$E36+MOD('Plán směn'!$C36,2)*7,4))</f>
        <v>8</v>
      </c>
      <c r="K36" s="5">
        <f>IF($A36="","",INDEX('14denní rozpis směn'!$B$3:$F$16,'Plán směn'!$E36+MOD('Plán směn'!$C36,2)*7,5))</f>
        <v>17.5</v>
      </c>
      <c r="L36" s="4">
        <f t="shared" si="4"/>
        <v>9</v>
      </c>
      <c r="M36" s="3">
        <f>IF($A36="","",IF(DAY($A36+1)=1,SUM(L$3:L36)-SUM(M$2:M35),""))</f>
      </c>
      <c r="N36" s="48">
        <f t="shared" si="5"/>
        <v>2</v>
      </c>
      <c r="O36" s="44">
        <f t="shared" si="6"/>
      </c>
    </row>
    <row r="37" spans="1:15" ht="12.75">
      <c r="A37" s="43">
        <f t="shared" si="7"/>
        <v>39603</v>
      </c>
      <c r="B37" s="41">
        <f t="shared" si="0"/>
        <v>6</v>
      </c>
      <c r="C37" s="41">
        <f t="shared" si="1"/>
        <v>23</v>
      </c>
      <c r="D37" s="41">
        <f>IF(A37="","",COUNTIF(Svátky!$A$2:$A$13,'Plán směn'!A37))</f>
        <v>0</v>
      </c>
      <c r="E37" s="42">
        <f t="shared" si="2"/>
        <v>3</v>
      </c>
      <c r="F37" s="5">
        <f>IF(A37="","",INDEX('14denní rozpis směn'!$B$3:$F$16,'Plán směn'!$E37+MOD('Plán směn'!$C37,2)*7,1))</f>
        <v>8</v>
      </c>
      <c r="G37" s="5">
        <f>IF(B37="","",INDEX('14denní rozpis směn'!$B$3:$F$16,'Plán směn'!$E37+MOD('Plán směn'!$C37,2)*7,2))</f>
        <v>17.5</v>
      </c>
      <c r="H37" s="4">
        <f t="shared" si="3"/>
        <v>9</v>
      </c>
      <c r="I37" s="3">
        <f>IF(A37="","",IF(DAY(A37+1)=1,SUM($H$3:H37)-SUM($I$2:I36),""))</f>
      </c>
      <c r="J37" s="5">
        <f>IF($A37="","",INDEX('14denní rozpis směn'!$B$3:$F$16,'Plán směn'!$E37+MOD('Plán směn'!$C37,2)*7,4))</f>
        <v>7.5</v>
      </c>
      <c r="K37" s="5">
        <f>IF($A37="","",INDEX('14denní rozpis směn'!$B$3:$F$16,'Plán směn'!$E37+MOD('Plán směn'!$C37,2)*7,5))</f>
        <v>15</v>
      </c>
      <c r="L37" s="4">
        <f t="shared" si="4"/>
        <v>7</v>
      </c>
      <c r="M37" s="3">
        <f>IF($A37="","",IF(DAY($A37+1)=1,SUM(L$3:L37)-SUM(M$2:M36),""))</f>
      </c>
      <c r="N37" s="48">
        <f t="shared" si="5"/>
        <v>-2</v>
      </c>
      <c r="O37" s="44">
        <f t="shared" si="6"/>
      </c>
    </row>
    <row r="38" spans="1:15" ht="12.75">
      <c r="A38" s="43">
        <f t="shared" si="7"/>
        <v>39604</v>
      </c>
      <c r="B38" s="41">
        <f t="shared" si="0"/>
        <v>6</v>
      </c>
      <c r="C38" s="41">
        <f t="shared" si="1"/>
        <v>23</v>
      </c>
      <c r="D38" s="41">
        <f>IF(A38="","",COUNTIF(Svátky!$A$2:$A$13,'Plán směn'!A38))</f>
        <v>0</v>
      </c>
      <c r="E38" s="42">
        <f t="shared" si="2"/>
        <v>4</v>
      </c>
      <c r="F38" s="5">
        <f>IF(A38="","",INDEX('14denní rozpis směn'!$B$3:$F$16,'Plán směn'!$E38+MOD('Plán směn'!$C38,2)*7,1))</f>
        <v>8</v>
      </c>
      <c r="G38" s="5">
        <f>IF(B38="","",INDEX('14denní rozpis směn'!$B$3:$F$16,'Plán směn'!$E38+MOD('Plán směn'!$C38,2)*7,2))</f>
        <v>17.5</v>
      </c>
      <c r="H38" s="4">
        <f t="shared" si="3"/>
        <v>9</v>
      </c>
      <c r="I38" s="3">
        <f>IF(A38="","",IF(DAY(A38+1)=1,SUM($H$3:H38)-SUM($I$2:I37),""))</f>
      </c>
      <c r="J38" s="5">
        <f>IF($A38="","",INDEX('14denní rozpis směn'!$B$3:$F$16,'Plán směn'!$E38+MOD('Plán směn'!$C38,2)*7,4))</f>
        <v>7.5</v>
      </c>
      <c r="K38" s="5">
        <f>IF($A38="","",INDEX('14denní rozpis směn'!$B$3:$F$16,'Plán směn'!$E38+MOD('Plán směn'!$C38,2)*7,5))</f>
        <v>15</v>
      </c>
      <c r="L38" s="4">
        <f t="shared" si="4"/>
        <v>7</v>
      </c>
      <c r="M38" s="3">
        <f>IF($A38="","",IF(DAY($A38+1)=1,SUM(L$3:L38)-SUM(M$2:M37),""))</f>
      </c>
      <c r="N38" s="48">
        <f t="shared" si="5"/>
        <v>-2</v>
      </c>
      <c r="O38" s="44">
        <f t="shared" si="6"/>
      </c>
    </row>
    <row r="39" spans="1:15" ht="12.75">
      <c r="A39" s="43">
        <f t="shared" si="7"/>
        <v>39605</v>
      </c>
      <c r="B39" s="41">
        <f t="shared" si="0"/>
        <v>6</v>
      </c>
      <c r="C39" s="41">
        <f t="shared" si="1"/>
        <v>23</v>
      </c>
      <c r="D39" s="41">
        <f>IF(A39="","",COUNTIF(Svátky!$A$2:$A$13,'Plán směn'!A39))</f>
        <v>0</v>
      </c>
      <c r="E39" s="42">
        <f t="shared" si="2"/>
        <v>5</v>
      </c>
      <c r="F39" s="5">
        <f>IF(A39="","",INDEX('14denní rozpis směn'!$B$3:$F$16,'Plán směn'!$E39+MOD('Plán směn'!$C39,2)*7,1))</f>
        <v>8</v>
      </c>
      <c r="G39" s="5">
        <f>IF(B39="","",INDEX('14denní rozpis směn'!$B$3:$F$16,'Plán směn'!$E39+MOD('Plán směn'!$C39,2)*7,2))</f>
        <v>17.5</v>
      </c>
      <c r="H39" s="4">
        <f t="shared" si="3"/>
        <v>9</v>
      </c>
      <c r="I39" s="3">
        <f>IF(A39="","",IF(DAY(A39+1)=1,SUM($H$3:H39)-SUM($I$2:I38),""))</f>
      </c>
      <c r="J39" s="5">
        <f>IF($A39="","",INDEX('14denní rozpis směn'!$B$3:$F$16,'Plán směn'!$E39+MOD('Plán směn'!$C39,2)*7,4))</f>
        <v>7.5</v>
      </c>
      <c r="K39" s="5">
        <f>IF($A39="","",INDEX('14denní rozpis směn'!$B$3:$F$16,'Plán směn'!$E39+MOD('Plán směn'!$C39,2)*7,5))</f>
        <v>15</v>
      </c>
      <c r="L39" s="4">
        <f t="shared" si="4"/>
        <v>7</v>
      </c>
      <c r="M39" s="3">
        <f>IF($A39="","",IF(DAY($A39+1)=1,SUM(L$3:L39)-SUM(M$2:M38),""))</f>
      </c>
      <c r="N39" s="48">
        <f t="shared" si="5"/>
        <v>-2</v>
      </c>
      <c r="O39" s="44">
        <f t="shared" si="6"/>
      </c>
    </row>
    <row r="40" spans="1:15" ht="12.75">
      <c r="A40" s="43">
        <f t="shared" si="7"/>
        <v>39606</v>
      </c>
      <c r="B40" s="41">
        <f t="shared" si="0"/>
        <v>6</v>
      </c>
      <c r="C40" s="41">
        <f t="shared" si="1"/>
        <v>23</v>
      </c>
      <c r="D40" s="41">
        <f>IF(A40="","",COUNTIF(Svátky!$A$2:$A$13,'Plán směn'!A40))</f>
        <v>0</v>
      </c>
      <c r="E40" s="42">
        <f t="shared" si="2"/>
        <v>6</v>
      </c>
      <c r="F40" s="5">
        <f>IF(A40="","",INDEX('14denní rozpis směn'!$B$3:$F$16,'Plán směn'!$E40+MOD('Plán směn'!$C40,2)*7,1))</f>
        <v>0</v>
      </c>
      <c r="G40" s="5">
        <f>IF(B40="","",INDEX('14denní rozpis směn'!$B$3:$F$16,'Plán směn'!$E40+MOD('Plán směn'!$C40,2)*7,2))</f>
        <v>0</v>
      </c>
      <c r="H40" s="4">
        <f t="shared" si="3"/>
        <v>0</v>
      </c>
      <c r="I40" s="3">
        <f>IF(A40="","",IF(DAY(A40+1)=1,SUM($H$3:H40)-SUM($I$2:I39),""))</f>
      </c>
      <c r="J40" s="5">
        <f>IF($A40="","",INDEX('14denní rozpis směn'!$B$3:$F$16,'Plán směn'!$E40+MOD('Plán směn'!$C40,2)*7,4))</f>
        <v>0</v>
      </c>
      <c r="K40" s="5">
        <f>IF($A40="","",INDEX('14denní rozpis směn'!$B$3:$F$16,'Plán směn'!$E40+MOD('Plán směn'!$C40,2)*7,5))</f>
        <v>0</v>
      </c>
      <c r="L40" s="4">
        <f t="shared" si="4"/>
        <v>0</v>
      </c>
      <c r="M40" s="3">
        <f>IF($A40="","",IF(DAY($A40+1)=1,SUM(L$3:L40)-SUM(M$2:M39),""))</f>
      </c>
      <c r="N40" s="48">
        <f t="shared" si="5"/>
        <v>0</v>
      </c>
      <c r="O40" s="44">
        <f t="shared" si="6"/>
      </c>
    </row>
    <row r="41" spans="1:15" ht="12.75">
      <c r="A41" s="43">
        <f t="shared" si="7"/>
        <v>39607</v>
      </c>
      <c r="B41" s="41">
        <f t="shared" si="0"/>
        <v>6</v>
      </c>
      <c r="C41" s="41">
        <f t="shared" si="1"/>
        <v>23</v>
      </c>
      <c r="D41" s="41">
        <f>IF(A41="","",COUNTIF(Svátky!$A$2:$A$13,'Plán směn'!A41))</f>
        <v>0</v>
      </c>
      <c r="E41" s="42">
        <f t="shared" si="2"/>
        <v>7</v>
      </c>
      <c r="F41" s="5">
        <f>IF(A41="","",INDEX('14denní rozpis směn'!$B$3:$F$16,'Plán směn'!$E41+MOD('Plán směn'!$C41,2)*7,1))</f>
        <v>0</v>
      </c>
      <c r="G41" s="5">
        <f>IF(B41="","",INDEX('14denní rozpis směn'!$B$3:$F$16,'Plán směn'!$E41+MOD('Plán směn'!$C41,2)*7,2))</f>
        <v>0</v>
      </c>
      <c r="H41" s="4">
        <f t="shared" si="3"/>
        <v>0</v>
      </c>
      <c r="I41" s="3">
        <f>IF(A41="","",IF(DAY(A41+1)=1,SUM($H$3:H41)-SUM($I$2:I40),""))</f>
      </c>
      <c r="J41" s="5">
        <f>IF($A41="","",INDEX('14denní rozpis směn'!$B$3:$F$16,'Plán směn'!$E41+MOD('Plán směn'!$C41,2)*7,4))</f>
        <v>0</v>
      </c>
      <c r="K41" s="5">
        <f>IF($A41="","",INDEX('14denní rozpis směn'!$B$3:$F$16,'Plán směn'!$E41+MOD('Plán směn'!$C41,2)*7,5))</f>
        <v>0</v>
      </c>
      <c r="L41" s="4">
        <f t="shared" si="4"/>
        <v>0</v>
      </c>
      <c r="M41" s="3">
        <f>IF($A41="","",IF(DAY($A41+1)=1,SUM(L$3:L41)-SUM(M$2:M40),""))</f>
      </c>
      <c r="N41" s="48">
        <f t="shared" si="5"/>
        <v>0</v>
      </c>
      <c r="O41" s="44">
        <f t="shared" si="6"/>
      </c>
    </row>
    <row r="42" spans="1:15" ht="12.75">
      <c r="A42" s="43">
        <f t="shared" si="7"/>
        <v>39608</v>
      </c>
      <c r="B42" s="41">
        <f t="shared" si="0"/>
        <v>6</v>
      </c>
      <c r="C42" s="41">
        <f t="shared" si="1"/>
        <v>24</v>
      </c>
      <c r="D42" s="41">
        <f>IF(A42="","",COUNTIF(Svátky!$A$2:$A$13,'Plán směn'!A42))</f>
        <v>0</v>
      </c>
      <c r="E42" s="42">
        <f t="shared" si="2"/>
        <v>1</v>
      </c>
      <c r="F42" s="5">
        <f>IF(A42="","",INDEX('14denní rozpis směn'!$B$3:$F$16,'Plán směn'!$E42+MOD('Plán směn'!$C42,2)*7,1))</f>
        <v>8</v>
      </c>
      <c r="G42" s="5">
        <f>IF(B42="","",INDEX('14denní rozpis směn'!$B$3:$F$16,'Plán směn'!$E42+MOD('Plán směn'!$C42,2)*7,2))</f>
        <v>17.5</v>
      </c>
      <c r="H42" s="4">
        <f t="shared" si="3"/>
        <v>9</v>
      </c>
      <c r="I42" s="3">
        <f>IF(A42="","",IF(DAY(A42+1)=1,SUM($H$3:H42)-SUM($I$2:I41),""))</f>
      </c>
      <c r="J42" s="5">
        <f>IF($A42="","",INDEX('14denní rozpis směn'!$B$3:$F$16,'Plán směn'!$E42+MOD('Plán směn'!$C42,2)*7,4))</f>
        <v>7.5</v>
      </c>
      <c r="K42" s="5">
        <f>IF($A42="","",INDEX('14denní rozpis směn'!$B$3:$F$16,'Plán směn'!$E42+MOD('Plán směn'!$C42,2)*7,5))</f>
        <v>15</v>
      </c>
      <c r="L42" s="4">
        <f t="shared" si="4"/>
        <v>7</v>
      </c>
      <c r="M42" s="3">
        <f>IF($A42="","",IF(DAY($A42+1)=1,SUM(L$3:L42)-SUM(M$2:M41),""))</f>
      </c>
      <c r="N42" s="48">
        <f t="shared" si="5"/>
        <v>-2</v>
      </c>
      <c r="O42" s="44">
        <f t="shared" si="6"/>
      </c>
    </row>
    <row r="43" spans="1:15" ht="12.75">
      <c r="A43" s="43">
        <f t="shared" si="7"/>
        <v>39609</v>
      </c>
      <c r="B43" s="41">
        <f t="shared" si="0"/>
        <v>6</v>
      </c>
      <c r="C43" s="41">
        <f t="shared" si="1"/>
        <v>24</v>
      </c>
      <c r="D43" s="41">
        <f>IF(A43="","",COUNTIF(Svátky!$A$2:$A$13,'Plán směn'!A43))</f>
        <v>0</v>
      </c>
      <c r="E43" s="42">
        <f t="shared" si="2"/>
        <v>2</v>
      </c>
      <c r="F43" s="5">
        <f>IF(A43="","",INDEX('14denní rozpis směn'!$B$3:$F$16,'Plán směn'!$E43+MOD('Plán směn'!$C43,2)*7,1))</f>
        <v>8</v>
      </c>
      <c r="G43" s="5">
        <f>IF(B43="","",INDEX('14denní rozpis směn'!$B$3:$F$16,'Plán směn'!$E43+MOD('Plán směn'!$C43,2)*7,2))</f>
        <v>17.5</v>
      </c>
      <c r="H43" s="4">
        <f t="shared" si="3"/>
        <v>9</v>
      </c>
      <c r="I43" s="3">
        <f>IF(A43="","",IF(DAY(A43+1)=1,SUM($H$3:H43)-SUM($I$2:I42),""))</f>
      </c>
      <c r="J43" s="5">
        <f>IF($A43="","",INDEX('14denní rozpis směn'!$B$3:$F$16,'Plán směn'!$E43+MOD('Plán směn'!$C43,2)*7,4))</f>
        <v>7.5</v>
      </c>
      <c r="K43" s="5">
        <f>IF($A43="","",INDEX('14denní rozpis směn'!$B$3:$F$16,'Plán směn'!$E43+MOD('Plán směn'!$C43,2)*7,5))</f>
        <v>15</v>
      </c>
      <c r="L43" s="4">
        <f t="shared" si="4"/>
        <v>7</v>
      </c>
      <c r="M43" s="3">
        <f>IF($A43="","",IF(DAY($A43+1)=1,SUM(L$3:L43)-SUM(M$2:M42),""))</f>
      </c>
      <c r="N43" s="48">
        <f t="shared" si="5"/>
        <v>-2</v>
      </c>
      <c r="O43" s="44">
        <f t="shared" si="6"/>
      </c>
    </row>
    <row r="44" spans="1:15" ht="12.75">
      <c r="A44" s="43">
        <f t="shared" si="7"/>
        <v>39610</v>
      </c>
      <c r="B44" s="41">
        <f t="shared" si="0"/>
        <v>6</v>
      </c>
      <c r="C44" s="41">
        <f t="shared" si="1"/>
        <v>24</v>
      </c>
      <c r="D44" s="41">
        <f>IF(A44="","",COUNTIF(Svátky!$A$2:$A$13,'Plán směn'!A44))</f>
        <v>0</v>
      </c>
      <c r="E44" s="42">
        <f t="shared" si="2"/>
        <v>3</v>
      </c>
      <c r="F44" s="5">
        <f>IF(A44="","",INDEX('14denní rozpis směn'!$B$3:$F$16,'Plán směn'!$E44+MOD('Plán směn'!$C44,2)*7,1))</f>
        <v>7.5</v>
      </c>
      <c r="G44" s="5">
        <f>IF(B44="","",INDEX('14denní rozpis směn'!$B$3:$F$16,'Plán směn'!$E44+MOD('Plán směn'!$C44,2)*7,2))</f>
        <v>15</v>
      </c>
      <c r="H44" s="4">
        <f t="shared" si="3"/>
        <v>7</v>
      </c>
      <c r="I44" s="3">
        <f>IF(A44="","",IF(DAY(A44+1)=1,SUM($H$3:H44)-SUM($I$2:I43),""))</f>
      </c>
      <c r="J44" s="5">
        <f>IF($A44="","",INDEX('14denní rozpis směn'!$B$3:$F$16,'Plán směn'!$E44+MOD('Plán směn'!$C44,2)*7,4))</f>
        <v>8</v>
      </c>
      <c r="K44" s="5">
        <f>IF($A44="","",INDEX('14denní rozpis směn'!$B$3:$F$16,'Plán směn'!$E44+MOD('Plán směn'!$C44,2)*7,5))</f>
        <v>17.5</v>
      </c>
      <c r="L44" s="4">
        <f t="shared" si="4"/>
        <v>9</v>
      </c>
      <c r="M44" s="3">
        <f>IF($A44="","",IF(DAY($A44+1)=1,SUM(L$3:L44)-SUM(M$2:M43),""))</f>
      </c>
      <c r="N44" s="48">
        <f t="shared" si="5"/>
        <v>2</v>
      </c>
      <c r="O44" s="44">
        <f t="shared" si="6"/>
      </c>
    </row>
    <row r="45" spans="1:15" ht="12.75">
      <c r="A45" s="43">
        <f t="shared" si="7"/>
        <v>39611</v>
      </c>
      <c r="B45" s="41">
        <f t="shared" si="0"/>
        <v>6</v>
      </c>
      <c r="C45" s="41">
        <f t="shared" si="1"/>
        <v>24</v>
      </c>
      <c r="D45" s="41">
        <f>IF(A45="","",COUNTIF(Svátky!$A$2:$A$13,'Plán směn'!A45))</f>
        <v>0</v>
      </c>
      <c r="E45" s="42">
        <f t="shared" si="2"/>
        <v>4</v>
      </c>
      <c r="F45" s="5">
        <f>IF(A45="","",INDEX('14denní rozpis směn'!$B$3:$F$16,'Plán směn'!$E45+MOD('Plán směn'!$C45,2)*7,1))</f>
        <v>7.5</v>
      </c>
      <c r="G45" s="5">
        <f>IF(B45="","",INDEX('14denní rozpis směn'!$B$3:$F$16,'Plán směn'!$E45+MOD('Plán směn'!$C45,2)*7,2))</f>
        <v>15</v>
      </c>
      <c r="H45" s="4">
        <f t="shared" si="3"/>
        <v>7</v>
      </c>
      <c r="I45" s="3">
        <f>IF(A45="","",IF(DAY(A45+1)=1,SUM($H$3:H45)-SUM($I$2:I44),""))</f>
      </c>
      <c r="J45" s="5">
        <f>IF($A45="","",INDEX('14denní rozpis směn'!$B$3:$F$16,'Plán směn'!$E45+MOD('Plán směn'!$C45,2)*7,4))</f>
        <v>8</v>
      </c>
      <c r="K45" s="5">
        <f>IF($A45="","",INDEX('14denní rozpis směn'!$B$3:$F$16,'Plán směn'!$E45+MOD('Plán směn'!$C45,2)*7,5))</f>
        <v>17.5</v>
      </c>
      <c r="L45" s="4">
        <f t="shared" si="4"/>
        <v>9</v>
      </c>
      <c r="M45" s="3">
        <f>IF($A45="","",IF(DAY($A45+1)=1,SUM(L$3:L45)-SUM(M$2:M44),""))</f>
      </c>
      <c r="N45" s="48">
        <f t="shared" si="5"/>
        <v>2</v>
      </c>
      <c r="O45" s="44">
        <f t="shared" si="6"/>
      </c>
    </row>
    <row r="46" spans="1:15" ht="12.75">
      <c r="A46" s="43">
        <f t="shared" si="7"/>
        <v>39612</v>
      </c>
      <c r="B46" s="41">
        <f t="shared" si="0"/>
        <v>6</v>
      </c>
      <c r="C46" s="41">
        <f t="shared" si="1"/>
        <v>24</v>
      </c>
      <c r="D46" s="41">
        <f>IF(A46="","",COUNTIF(Svátky!$A$2:$A$13,'Plán směn'!A46))</f>
        <v>0</v>
      </c>
      <c r="E46" s="42">
        <f t="shared" si="2"/>
        <v>5</v>
      </c>
      <c r="F46" s="5">
        <f>IF(A46="","",INDEX('14denní rozpis směn'!$B$3:$F$16,'Plán směn'!$E46+MOD('Plán směn'!$C46,2)*7,1))</f>
        <v>7.5</v>
      </c>
      <c r="G46" s="5">
        <f>IF(B46="","",INDEX('14denní rozpis směn'!$B$3:$F$16,'Plán směn'!$E46+MOD('Plán směn'!$C46,2)*7,2))</f>
        <v>15</v>
      </c>
      <c r="H46" s="4">
        <f t="shared" si="3"/>
        <v>7</v>
      </c>
      <c r="I46" s="3">
        <f>IF(A46="","",IF(DAY(A46+1)=1,SUM($H$3:H46)-SUM($I$2:I45),""))</f>
      </c>
      <c r="J46" s="5">
        <f>IF($A46="","",INDEX('14denní rozpis směn'!$B$3:$F$16,'Plán směn'!$E46+MOD('Plán směn'!$C46,2)*7,4))</f>
        <v>8</v>
      </c>
      <c r="K46" s="5">
        <f>IF($A46="","",INDEX('14denní rozpis směn'!$B$3:$F$16,'Plán směn'!$E46+MOD('Plán směn'!$C46,2)*7,5))</f>
        <v>17.5</v>
      </c>
      <c r="L46" s="4">
        <f t="shared" si="4"/>
        <v>9</v>
      </c>
      <c r="M46" s="3">
        <f>IF($A46="","",IF(DAY($A46+1)=1,SUM(L$3:L46)-SUM(M$2:M45),""))</f>
      </c>
      <c r="N46" s="48">
        <f t="shared" si="5"/>
        <v>2</v>
      </c>
      <c r="O46" s="44">
        <f t="shared" si="6"/>
      </c>
    </row>
    <row r="47" spans="1:15" ht="12.75">
      <c r="A47" s="43">
        <f t="shared" si="7"/>
        <v>39613</v>
      </c>
      <c r="B47" s="41">
        <f t="shared" si="0"/>
        <v>6</v>
      </c>
      <c r="C47" s="41">
        <f t="shared" si="1"/>
        <v>24</v>
      </c>
      <c r="D47" s="41">
        <f>IF(A47="","",COUNTIF(Svátky!$A$2:$A$13,'Plán směn'!A47))</f>
        <v>0</v>
      </c>
      <c r="E47" s="42">
        <f t="shared" si="2"/>
        <v>6</v>
      </c>
      <c r="F47" s="5">
        <f>IF(A47="","",INDEX('14denní rozpis směn'!$B$3:$F$16,'Plán směn'!$E47+MOD('Plán směn'!$C47,2)*7,1))</f>
        <v>0</v>
      </c>
      <c r="G47" s="5">
        <f>IF(B47="","",INDEX('14denní rozpis směn'!$B$3:$F$16,'Plán směn'!$E47+MOD('Plán směn'!$C47,2)*7,2))</f>
        <v>0</v>
      </c>
      <c r="H47" s="4">
        <f t="shared" si="3"/>
        <v>0</v>
      </c>
      <c r="I47" s="3">
        <f>IF(A47="","",IF(DAY(A47+1)=1,SUM($H$3:H47)-SUM($I$2:I46),""))</f>
      </c>
      <c r="J47" s="5">
        <f>IF($A47="","",INDEX('14denní rozpis směn'!$B$3:$F$16,'Plán směn'!$E47+MOD('Plán směn'!$C47,2)*7,4))</f>
        <v>0</v>
      </c>
      <c r="K47" s="5">
        <f>IF($A47="","",INDEX('14denní rozpis směn'!$B$3:$F$16,'Plán směn'!$E47+MOD('Plán směn'!$C47,2)*7,5))</f>
        <v>0</v>
      </c>
      <c r="L47" s="4">
        <f t="shared" si="4"/>
        <v>0</v>
      </c>
      <c r="M47" s="3">
        <f>IF($A47="","",IF(DAY($A47+1)=1,SUM(L$3:L47)-SUM(M$2:M46),""))</f>
      </c>
      <c r="N47" s="48">
        <f t="shared" si="5"/>
        <v>0</v>
      </c>
      <c r="O47" s="44">
        <f t="shared" si="6"/>
      </c>
    </row>
    <row r="48" spans="1:15" ht="12.75">
      <c r="A48" s="43">
        <f t="shared" si="7"/>
        <v>39614</v>
      </c>
      <c r="B48" s="41">
        <f t="shared" si="0"/>
        <v>6</v>
      </c>
      <c r="C48" s="41">
        <f t="shared" si="1"/>
        <v>24</v>
      </c>
      <c r="D48" s="41">
        <f>IF(A48="","",COUNTIF(Svátky!$A$2:$A$13,'Plán směn'!A48))</f>
        <v>0</v>
      </c>
      <c r="E48" s="42">
        <f t="shared" si="2"/>
        <v>7</v>
      </c>
      <c r="F48" s="5">
        <f>IF(A48="","",INDEX('14denní rozpis směn'!$B$3:$F$16,'Plán směn'!$E48+MOD('Plán směn'!$C48,2)*7,1))</f>
        <v>0</v>
      </c>
      <c r="G48" s="5">
        <f>IF(B48="","",INDEX('14denní rozpis směn'!$B$3:$F$16,'Plán směn'!$E48+MOD('Plán směn'!$C48,2)*7,2))</f>
        <v>0</v>
      </c>
      <c r="H48" s="4">
        <f t="shared" si="3"/>
        <v>0</v>
      </c>
      <c r="I48" s="3">
        <f>IF(A48="","",IF(DAY(A48+1)=1,SUM($H$3:H48)-SUM($I$2:I47),""))</f>
      </c>
      <c r="J48" s="5">
        <f>IF($A48="","",INDEX('14denní rozpis směn'!$B$3:$F$16,'Plán směn'!$E48+MOD('Plán směn'!$C48,2)*7,4))</f>
        <v>0</v>
      </c>
      <c r="K48" s="5">
        <f>IF($A48="","",INDEX('14denní rozpis směn'!$B$3:$F$16,'Plán směn'!$E48+MOD('Plán směn'!$C48,2)*7,5))</f>
        <v>0</v>
      </c>
      <c r="L48" s="4">
        <f t="shared" si="4"/>
        <v>0</v>
      </c>
      <c r="M48" s="3">
        <f>IF($A48="","",IF(DAY($A48+1)=1,SUM(L$3:L48)-SUM(M$2:M47),""))</f>
      </c>
      <c r="N48" s="48">
        <f t="shared" si="5"/>
        <v>0</v>
      </c>
      <c r="O48" s="44">
        <f t="shared" si="6"/>
      </c>
    </row>
    <row r="49" spans="1:15" ht="12.75">
      <c r="A49" s="43">
        <f t="shared" si="7"/>
        <v>39615</v>
      </c>
      <c r="B49" s="41">
        <f t="shared" si="0"/>
        <v>6</v>
      </c>
      <c r="C49" s="41">
        <f t="shared" si="1"/>
        <v>25</v>
      </c>
      <c r="D49" s="41">
        <f>IF(A49="","",COUNTIF(Svátky!$A$2:$A$13,'Plán směn'!A49))</f>
        <v>0</v>
      </c>
      <c r="E49" s="42">
        <f t="shared" si="2"/>
        <v>1</v>
      </c>
      <c r="F49" s="5">
        <f>IF(A49="","",INDEX('14denní rozpis směn'!$B$3:$F$16,'Plán směn'!$E49+MOD('Plán směn'!$C49,2)*7,1))</f>
        <v>7.5</v>
      </c>
      <c r="G49" s="5">
        <f>IF(B49="","",INDEX('14denní rozpis směn'!$B$3:$F$16,'Plán směn'!$E49+MOD('Plán směn'!$C49,2)*7,2))</f>
        <v>15</v>
      </c>
      <c r="H49" s="4">
        <f t="shared" si="3"/>
        <v>7</v>
      </c>
      <c r="I49" s="3">
        <f>IF(A49="","",IF(DAY(A49+1)=1,SUM($H$3:H49)-SUM($I$2:I48),""))</f>
      </c>
      <c r="J49" s="5">
        <f>IF($A49="","",INDEX('14denní rozpis směn'!$B$3:$F$16,'Plán směn'!$E49+MOD('Plán směn'!$C49,2)*7,4))</f>
        <v>8</v>
      </c>
      <c r="K49" s="5">
        <f>IF($A49="","",INDEX('14denní rozpis směn'!$B$3:$F$16,'Plán směn'!$E49+MOD('Plán směn'!$C49,2)*7,5))</f>
        <v>17.5</v>
      </c>
      <c r="L49" s="4">
        <f t="shared" si="4"/>
        <v>9</v>
      </c>
      <c r="M49" s="3">
        <f>IF($A49="","",IF(DAY($A49+1)=1,SUM(L$3:L49)-SUM(M$2:M48),""))</f>
      </c>
      <c r="N49" s="48">
        <f t="shared" si="5"/>
        <v>2</v>
      </c>
      <c r="O49" s="44">
        <f t="shared" si="6"/>
      </c>
    </row>
    <row r="50" spans="1:15" ht="12.75">
      <c r="A50" s="43">
        <f t="shared" si="7"/>
        <v>39616</v>
      </c>
      <c r="B50" s="41">
        <f t="shared" si="0"/>
        <v>6</v>
      </c>
      <c r="C50" s="41">
        <f t="shared" si="1"/>
        <v>25</v>
      </c>
      <c r="D50" s="41">
        <f>IF(A50="","",COUNTIF(Svátky!$A$2:$A$13,'Plán směn'!A50))</f>
        <v>0</v>
      </c>
      <c r="E50" s="42">
        <f t="shared" si="2"/>
        <v>2</v>
      </c>
      <c r="F50" s="5">
        <f>IF(A50="","",INDEX('14denní rozpis směn'!$B$3:$F$16,'Plán směn'!$E50+MOD('Plán směn'!$C50,2)*7,1))</f>
        <v>7.5</v>
      </c>
      <c r="G50" s="5">
        <f>IF(B50="","",INDEX('14denní rozpis směn'!$B$3:$F$16,'Plán směn'!$E50+MOD('Plán směn'!$C50,2)*7,2))</f>
        <v>15</v>
      </c>
      <c r="H50" s="4">
        <f t="shared" si="3"/>
        <v>7</v>
      </c>
      <c r="I50" s="3">
        <f>IF(A50="","",IF(DAY(A50+1)=1,SUM($H$3:H50)-SUM($I$2:I49),""))</f>
      </c>
      <c r="J50" s="5">
        <f>IF($A50="","",INDEX('14denní rozpis směn'!$B$3:$F$16,'Plán směn'!$E50+MOD('Plán směn'!$C50,2)*7,4))</f>
        <v>8</v>
      </c>
      <c r="K50" s="5">
        <f>IF($A50="","",INDEX('14denní rozpis směn'!$B$3:$F$16,'Plán směn'!$E50+MOD('Plán směn'!$C50,2)*7,5))</f>
        <v>17.5</v>
      </c>
      <c r="L50" s="4">
        <f t="shared" si="4"/>
        <v>9</v>
      </c>
      <c r="M50" s="3">
        <f>IF($A50="","",IF(DAY($A50+1)=1,SUM(L$3:L50)-SUM(M$2:M49),""))</f>
      </c>
      <c r="N50" s="48">
        <f t="shared" si="5"/>
        <v>2</v>
      </c>
      <c r="O50" s="44">
        <f t="shared" si="6"/>
      </c>
    </row>
    <row r="51" spans="1:15" ht="12.75">
      <c r="A51" s="43">
        <f t="shared" si="7"/>
        <v>39617</v>
      </c>
      <c r="B51" s="41">
        <f t="shared" si="0"/>
        <v>6</v>
      </c>
      <c r="C51" s="41">
        <f t="shared" si="1"/>
        <v>25</v>
      </c>
      <c r="D51" s="41">
        <f>IF(A51="","",COUNTIF(Svátky!$A$2:$A$13,'Plán směn'!A51))</f>
        <v>0</v>
      </c>
      <c r="E51" s="42">
        <f t="shared" si="2"/>
        <v>3</v>
      </c>
      <c r="F51" s="5">
        <f>IF(A51="","",INDEX('14denní rozpis směn'!$B$3:$F$16,'Plán směn'!$E51+MOD('Plán směn'!$C51,2)*7,1))</f>
        <v>8</v>
      </c>
      <c r="G51" s="5">
        <f>IF(B51="","",INDEX('14denní rozpis směn'!$B$3:$F$16,'Plán směn'!$E51+MOD('Plán směn'!$C51,2)*7,2))</f>
        <v>17.5</v>
      </c>
      <c r="H51" s="4">
        <f t="shared" si="3"/>
        <v>9</v>
      </c>
      <c r="I51" s="3">
        <f>IF(A51="","",IF(DAY(A51+1)=1,SUM($H$3:H51)-SUM($I$2:I50),""))</f>
      </c>
      <c r="J51" s="5">
        <f>IF($A51="","",INDEX('14denní rozpis směn'!$B$3:$F$16,'Plán směn'!$E51+MOD('Plán směn'!$C51,2)*7,4))</f>
        <v>7.5</v>
      </c>
      <c r="K51" s="5">
        <f>IF($A51="","",INDEX('14denní rozpis směn'!$B$3:$F$16,'Plán směn'!$E51+MOD('Plán směn'!$C51,2)*7,5))</f>
        <v>15</v>
      </c>
      <c r="L51" s="4">
        <f t="shared" si="4"/>
        <v>7</v>
      </c>
      <c r="M51" s="3">
        <f>IF($A51="","",IF(DAY($A51+1)=1,SUM(L$3:L51)-SUM(M$2:M50),""))</f>
      </c>
      <c r="N51" s="48">
        <f t="shared" si="5"/>
        <v>-2</v>
      </c>
      <c r="O51" s="44">
        <f t="shared" si="6"/>
      </c>
    </row>
    <row r="52" spans="1:15" ht="12.75">
      <c r="A52" s="43">
        <f t="shared" si="7"/>
        <v>39618</v>
      </c>
      <c r="B52" s="41">
        <f t="shared" si="0"/>
        <v>6</v>
      </c>
      <c r="C52" s="41">
        <f t="shared" si="1"/>
        <v>25</v>
      </c>
      <c r="D52" s="41">
        <f>IF(A52="","",COUNTIF(Svátky!$A$2:$A$13,'Plán směn'!A52))</f>
        <v>0</v>
      </c>
      <c r="E52" s="42">
        <f t="shared" si="2"/>
        <v>4</v>
      </c>
      <c r="F52" s="5">
        <f>IF(A52="","",INDEX('14denní rozpis směn'!$B$3:$F$16,'Plán směn'!$E52+MOD('Plán směn'!$C52,2)*7,1))</f>
        <v>8</v>
      </c>
      <c r="G52" s="5">
        <f>IF(B52="","",INDEX('14denní rozpis směn'!$B$3:$F$16,'Plán směn'!$E52+MOD('Plán směn'!$C52,2)*7,2))</f>
        <v>17.5</v>
      </c>
      <c r="H52" s="4">
        <f t="shared" si="3"/>
        <v>9</v>
      </c>
      <c r="I52" s="3">
        <f>IF(A52="","",IF(DAY(A52+1)=1,SUM($H$3:H52)-SUM($I$2:I51),""))</f>
      </c>
      <c r="J52" s="5">
        <f>IF($A52="","",INDEX('14denní rozpis směn'!$B$3:$F$16,'Plán směn'!$E52+MOD('Plán směn'!$C52,2)*7,4))</f>
        <v>7.5</v>
      </c>
      <c r="K52" s="5">
        <f>IF($A52="","",INDEX('14denní rozpis směn'!$B$3:$F$16,'Plán směn'!$E52+MOD('Plán směn'!$C52,2)*7,5))</f>
        <v>15</v>
      </c>
      <c r="L52" s="4">
        <f t="shared" si="4"/>
        <v>7</v>
      </c>
      <c r="M52" s="3">
        <f>IF($A52="","",IF(DAY($A52+1)=1,SUM(L$3:L52)-SUM(M$2:M51),""))</f>
      </c>
      <c r="N52" s="48">
        <f t="shared" si="5"/>
        <v>-2</v>
      </c>
      <c r="O52" s="44">
        <f t="shared" si="6"/>
      </c>
    </row>
    <row r="53" spans="1:15" ht="12.75">
      <c r="A53" s="43">
        <f t="shared" si="7"/>
        <v>39619</v>
      </c>
      <c r="B53" s="41">
        <f t="shared" si="0"/>
        <v>6</v>
      </c>
      <c r="C53" s="41">
        <f t="shared" si="1"/>
        <v>25</v>
      </c>
      <c r="D53" s="41">
        <f>IF(A53="","",COUNTIF(Svátky!$A$2:$A$13,'Plán směn'!A53))</f>
        <v>0</v>
      </c>
      <c r="E53" s="42">
        <f t="shared" si="2"/>
        <v>5</v>
      </c>
      <c r="F53" s="5">
        <f>IF(A53="","",INDEX('14denní rozpis směn'!$B$3:$F$16,'Plán směn'!$E53+MOD('Plán směn'!$C53,2)*7,1))</f>
        <v>8</v>
      </c>
      <c r="G53" s="5">
        <f>IF(B53="","",INDEX('14denní rozpis směn'!$B$3:$F$16,'Plán směn'!$E53+MOD('Plán směn'!$C53,2)*7,2))</f>
        <v>17.5</v>
      </c>
      <c r="H53" s="4">
        <f t="shared" si="3"/>
        <v>9</v>
      </c>
      <c r="I53" s="3">
        <f>IF(A53="","",IF(DAY(A53+1)=1,SUM($H$3:H53)-SUM($I$2:I52),""))</f>
      </c>
      <c r="J53" s="5">
        <f>IF($A53="","",INDEX('14denní rozpis směn'!$B$3:$F$16,'Plán směn'!$E53+MOD('Plán směn'!$C53,2)*7,4))</f>
        <v>7.5</v>
      </c>
      <c r="K53" s="5">
        <f>IF($A53="","",INDEX('14denní rozpis směn'!$B$3:$F$16,'Plán směn'!$E53+MOD('Plán směn'!$C53,2)*7,5))</f>
        <v>15</v>
      </c>
      <c r="L53" s="4">
        <f t="shared" si="4"/>
        <v>7</v>
      </c>
      <c r="M53" s="3">
        <f>IF($A53="","",IF(DAY($A53+1)=1,SUM(L$3:L53)-SUM(M$2:M52),""))</f>
      </c>
      <c r="N53" s="48">
        <f t="shared" si="5"/>
        <v>-2</v>
      </c>
      <c r="O53" s="44">
        <f t="shared" si="6"/>
      </c>
    </row>
    <row r="54" spans="1:15" ht="12.75">
      <c r="A54" s="43">
        <f t="shared" si="7"/>
        <v>39620</v>
      </c>
      <c r="B54" s="41">
        <f t="shared" si="0"/>
        <v>6</v>
      </c>
      <c r="C54" s="41">
        <f t="shared" si="1"/>
        <v>25</v>
      </c>
      <c r="D54" s="41">
        <f>IF(A54="","",COUNTIF(Svátky!$A$2:$A$13,'Plán směn'!A54))</f>
        <v>0</v>
      </c>
      <c r="E54" s="42">
        <f t="shared" si="2"/>
        <v>6</v>
      </c>
      <c r="F54" s="5">
        <f>IF(A54="","",INDEX('14denní rozpis směn'!$B$3:$F$16,'Plán směn'!$E54+MOD('Plán směn'!$C54,2)*7,1))</f>
        <v>0</v>
      </c>
      <c r="G54" s="5">
        <f>IF(B54="","",INDEX('14denní rozpis směn'!$B$3:$F$16,'Plán směn'!$E54+MOD('Plán směn'!$C54,2)*7,2))</f>
        <v>0</v>
      </c>
      <c r="H54" s="4">
        <f t="shared" si="3"/>
        <v>0</v>
      </c>
      <c r="I54" s="3">
        <f>IF(A54="","",IF(DAY(A54+1)=1,SUM($H$3:H54)-SUM($I$2:I53),""))</f>
      </c>
      <c r="J54" s="5">
        <f>IF($A54="","",INDEX('14denní rozpis směn'!$B$3:$F$16,'Plán směn'!$E54+MOD('Plán směn'!$C54,2)*7,4))</f>
        <v>0</v>
      </c>
      <c r="K54" s="5">
        <f>IF($A54="","",INDEX('14denní rozpis směn'!$B$3:$F$16,'Plán směn'!$E54+MOD('Plán směn'!$C54,2)*7,5))</f>
        <v>0</v>
      </c>
      <c r="L54" s="4">
        <f t="shared" si="4"/>
        <v>0</v>
      </c>
      <c r="M54" s="3">
        <f>IF($A54="","",IF(DAY($A54+1)=1,SUM(L$3:L54)-SUM(M$2:M53),""))</f>
      </c>
      <c r="N54" s="48">
        <f t="shared" si="5"/>
        <v>0</v>
      </c>
      <c r="O54" s="44">
        <f t="shared" si="6"/>
      </c>
    </row>
    <row r="55" spans="1:15" ht="12.75">
      <c r="A55" s="43">
        <f t="shared" si="7"/>
        <v>39621</v>
      </c>
      <c r="B55" s="41">
        <f t="shared" si="0"/>
        <v>6</v>
      </c>
      <c r="C55" s="41">
        <f t="shared" si="1"/>
        <v>25</v>
      </c>
      <c r="D55" s="41">
        <f>IF(A55="","",COUNTIF(Svátky!$A$2:$A$13,'Plán směn'!A55))</f>
        <v>0</v>
      </c>
      <c r="E55" s="42">
        <f t="shared" si="2"/>
        <v>7</v>
      </c>
      <c r="F55" s="5">
        <f>IF(A55="","",INDEX('14denní rozpis směn'!$B$3:$F$16,'Plán směn'!$E55+MOD('Plán směn'!$C55,2)*7,1))</f>
        <v>0</v>
      </c>
      <c r="G55" s="5">
        <f>IF(B55="","",INDEX('14denní rozpis směn'!$B$3:$F$16,'Plán směn'!$E55+MOD('Plán směn'!$C55,2)*7,2))</f>
        <v>0</v>
      </c>
      <c r="H55" s="4">
        <f t="shared" si="3"/>
        <v>0</v>
      </c>
      <c r="I55" s="3">
        <f>IF(A55="","",IF(DAY(A55+1)=1,SUM($H$3:H55)-SUM($I$2:I54),""))</f>
      </c>
      <c r="J55" s="5">
        <f>IF($A55="","",INDEX('14denní rozpis směn'!$B$3:$F$16,'Plán směn'!$E55+MOD('Plán směn'!$C55,2)*7,4))</f>
        <v>0</v>
      </c>
      <c r="K55" s="5">
        <f>IF($A55="","",INDEX('14denní rozpis směn'!$B$3:$F$16,'Plán směn'!$E55+MOD('Plán směn'!$C55,2)*7,5))</f>
        <v>0</v>
      </c>
      <c r="L55" s="4">
        <f t="shared" si="4"/>
        <v>0</v>
      </c>
      <c r="M55" s="3">
        <f>IF($A55="","",IF(DAY($A55+1)=1,SUM(L$3:L55)-SUM(M$2:M54),""))</f>
      </c>
      <c r="N55" s="48">
        <f t="shared" si="5"/>
        <v>0</v>
      </c>
      <c r="O55" s="44">
        <f t="shared" si="6"/>
      </c>
    </row>
    <row r="56" spans="1:15" ht="12.75">
      <c r="A56" s="43">
        <f t="shared" si="7"/>
        <v>39622</v>
      </c>
      <c r="B56" s="41">
        <f t="shared" si="0"/>
        <v>6</v>
      </c>
      <c r="C56" s="41">
        <f t="shared" si="1"/>
        <v>26</v>
      </c>
      <c r="D56" s="41">
        <f>IF(A56="","",COUNTIF(Svátky!$A$2:$A$13,'Plán směn'!A56))</f>
        <v>0</v>
      </c>
      <c r="E56" s="42">
        <f t="shared" si="2"/>
        <v>1</v>
      </c>
      <c r="F56" s="5">
        <f>IF(A56="","",INDEX('14denní rozpis směn'!$B$3:$F$16,'Plán směn'!$E56+MOD('Plán směn'!$C56,2)*7,1))</f>
        <v>8</v>
      </c>
      <c r="G56" s="5">
        <f>IF(B56="","",INDEX('14denní rozpis směn'!$B$3:$F$16,'Plán směn'!$E56+MOD('Plán směn'!$C56,2)*7,2))</f>
        <v>17.5</v>
      </c>
      <c r="H56" s="4">
        <f t="shared" si="3"/>
        <v>9</v>
      </c>
      <c r="I56" s="3">
        <f>IF(A56="","",IF(DAY(A56+1)=1,SUM($H$3:H56)-SUM($I$2:I55),""))</f>
      </c>
      <c r="J56" s="5">
        <f>IF($A56="","",INDEX('14denní rozpis směn'!$B$3:$F$16,'Plán směn'!$E56+MOD('Plán směn'!$C56,2)*7,4))</f>
        <v>7.5</v>
      </c>
      <c r="K56" s="5">
        <f>IF($A56="","",INDEX('14denní rozpis směn'!$B$3:$F$16,'Plán směn'!$E56+MOD('Plán směn'!$C56,2)*7,5))</f>
        <v>15</v>
      </c>
      <c r="L56" s="4">
        <f t="shared" si="4"/>
        <v>7</v>
      </c>
      <c r="M56" s="3">
        <f>IF($A56="","",IF(DAY($A56+1)=1,SUM(L$3:L56)-SUM(M$2:M55),""))</f>
      </c>
      <c r="N56" s="48">
        <f t="shared" si="5"/>
        <v>-2</v>
      </c>
      <c r="O56" s="44">
        <f t="shared" si="6"/>
      </c>
    </row>
    <row r="57" spans="1:15" ht="12.75">
      <c r="A57" s="43">
        <f t="shared" si="7"/>
        <v>39623</v>
      </c>
      <c r="B57" s="41">
        <f t="shared" si="0"/>
        <v>6</v>
      </c>
      <c r="C57" s="41">
        <f t="shared" si="1"/>
        <v>26</v>
      </c>
      <c r="D57" s="41">
        <f>IF(A57="","",COUNTIF(Svátky!$A$2:$A$13,'Plán směn'!A57))</f>
        <v>0</v>
      </c>
      <c r="E57" s="42">
        <f t="shared" si="2"/>
        <v>2</v>
      </c>
      <c r="F57" s="5">
        <f>IF(A57="","",INDEX('14denní rozpis směn'!$B$3:$F$16,'Plán směn'!$E57+MOD('Plán směn'!$C57,2)*7,1))</f>
        <v>8</v>
      </c>
      <c r="G57" s="5">
        <f>IF(B57="","",INDEX('14denní rozpis směn'!$B$3:$F$16,'Plán směn'!$E57+MOD('Plán směn'!$C57,2)*7,2))</f>
        <v>17.5</v>
      </c>
      <c r="H57" s="4">
        <f t="shared" si="3"/>
        <v>9</v>
      </c>
      <c r="I57" s="3">
        <f>IF(A57="","",IF(DAY(A57+1)=1,SUM($H$3:H57)-SUM($I$2:I56),""))</f>
      </c>
      <c r="J57" s="5">
        <f>IF($A57="","",INDEX('14denní rozpis směn'!$B$3:$F$16,'Plán směn'!$E57+MOD('Plán směn'!$C57,2)*7,4))</f>
        <v>7.5</v>
      </c>
      <c r="K57" s="5">
        <f>IF($A57="","",INDEX('14denní rozpis směn'!$B$3:$F$16,'Plán směn'!$E57+MOD('Plán směn'!$C57,2)*7,5))</f>
        <v>15</v>
      </c>
      <c r="L57" s="4">
        <f t="shared" si="4"/>
        <v>7</v>
      </c>
      <c r="M57" s="3">
        <f>IF($A57="","",IF(DAY($A57+1)=1,SUM(L$3:L57)-SUM(M$2:M56),""))</f>
      </c>
      <c r="N57" s="48">
        <f t="shared" si="5"/>
        <v>-2</v>
      </c>
      <c r="O57" s="44">
        <f t="shared" si="6"/>
      </c>
    </row>
    <row r="58" spans="1:15" ht="12.75">
      <c r="A58" s="43">
        <f t="shared" si="7"/>
        <v>39624</v>
      </c>
      <c r="B58" s="41">
        <f t="shared" si="0"/>
        <v>6</v>
      </c>
      <c r="C58" s="41">
        <f t="shared" si="1"/>
        <v>26</v>
      </c>
      <c r="D58" s="41">
        <f>IF(A58="","",COUNTIF(Svátky!$A$2:$A$13,'Plán směn'!A58))</f>
        <v>0</v>
      </c>
      <c r="E58" s="42">
        <f t="shared" si="2"/>
        <v>3</v>
      </c>
      <c r="F58" s="5">
        <f>IF(A58="","",INDEX('14denní rozpis směn'!$B$3:$F$16,'Plán směn'!$E58+MOD('Plán směn'!$C58,2)*7,1))</f>
        <v>7.5</v>
      </c>
      <c r="G58" s="5">
        <f>IF(B58="","",INDEX('14denní rozpis směn'!$B$3:$F$16,'Plán směn'!$E58+MOD('Plán směn'!$C58,2)*7,2))</f>
        <v>15</v>
      </c>
      <c r="H58" s="4">
        <f t="shared" si="3"/>
        <v>7</v>
      </c>
      <c r="I58" s="3">
        <f>IF(A58="","",IF(DAY(A58+1)=1,SUM($H$3:H58)-SUM($I$2:I57),""))</f>
      </c>
      <c r="J58" s="5">
        <f>IF($A58="","",INDEX('14denní rozpis směn'!$B$3:$F$16,'Plán směn'!$E58+MOD('Plán směn'!$C58,2)*7,4))</f>
        <v>8</v>
      </c>
      <c r="K58" s="5">
        <f>IF($A58="","",INDEX('14denní rozpis směn'!$B$3:$F$16,'Plán směn'!$E58+MOD('Plán směn'!$C58,2)*7,5))</f>
        <v>17.5</v>
      </c>
      <c r="L58" s="4">
        <f t="shared" si="4"/>
        <v>9</v>
      </c>
      <c r="M58" s="3">
        <f>IF($A58="","",IF(DAY($A58+1)=1,SUM(L$3:L58)-SUM(M$2:M57),""))</f>
      </c>
      <c r="N58" s="48">
        <f t="shared" si="5"/>
        <v>2</v>
      </c>
      <c r="O58" s="44">
        <f t="shared" si="6"/>
      </c>
    </row>
    <row r="59" spans="1:15" ht="12.75">
      <c r="A59" s="43">
        <f t="shared" si="7"/>
        <v>39625</v>
      </c>
      <c r="B59" s="41">
        <f t="shared" si="0"/>
        <v>6</v>
      </c>
      <c r="C59" s="41">
        <f t="shared" si="1"/>
        <v>26</v>
      </c>
      <c r="D59" s="41">
        <f>IF(A59="","",COUNTIF(Svátky!$A$2:$A$13,'Plán směn'!A59))</f>
        <v>0</v>
      </c>
      <c r="E59" s="42">
        <f t="shared" si="2"/>
        <v>4</v>
      </c>
      <c r="F59" s="5">
        <f>IF(A59="","",INDEX('14denní rozpis směn'!$B$3:$F$16,'Plán směn'!$E59+MOD('Plán směn'!$C59,2)*7,1))</f>
        <v>7.5</v>
      </c>
      <c r="G59" s="5">
        <f>IF(B59="","",INDEX('14denní rozpis směn'!$B$3:$F$16,'Plán směn'!$E59+MOD('Plán směn'!$C59,2)*7,2))</f>
        <v>15</v>
      </c>
      <c r="H59" s="4">
        <f t="shared" si="3"/>
        <v>7</v>
      </c>
      <c r="I59" s="3">
        <f>IF(A59="","",IF(DAY(A59+1)=1,SUM($H$3:H59)-SUM($I$2:I58),""))</f>
      </c>
      <c r="J59" s="5">
        <f>IF($A59="","",INDEX('14denní rozpis směn'!$B$3:$F$16,'Plán směn'!$E59+MOD('Plán směn'!$C59,2)*7,4))</f>
        <v>8</v>
      </c>
      <c r="K59" s="5">
        <f>IF($A59="","",INDEX('14denní rozpis směn'!$B$3:$F$16,'Plán směn'!$E59+MOD('Plán směn'!$C59,2)*7,5))</f>
        <v>17.5</v>
      </c>
      <c r="L59" s="4">
        <f t="shared" si="4"/>
        <v>9</v>
      </c>
      <c r="M59" s="3">
        <f>IF($A59="","",IF(DAY($A59+1)=1,SUM(L$3:L59)-SUM(M$2:M58),""))</f>
      </c>
      <c r="N59" s="48">
        <f t="shared" si="5"/>
        <v>2</v>
      </c>
      <c r="O59" s="44">
        <f t="shared" si="6"/>
      </c>
    </row>
    <row r="60" spans="1:15" ht="12.75">
      <c r="A60" s="43">
        <f t="shared" si="7"/>
        <v>39626</v>
      </c>
      <c r="B60" s="41">
        <f t="shared" si="0"/>
        <v>6</v>
      </c>
      <c r="C60" s="41">
        <f t="shared" si="1"/>
        <v>26</v>
      </c>
      <c r="D60" s="41">
        <f>IF(A60="","",COUNTIF(Svátky!$A$2:$A$13,'Plán směn'!A60))</f>
        <v>0</v>
      </c>
      <c r="E60" s="42">
        <f t="shared" si="2"/>
        <v>5</v>
      </c>
      <c r="F60" s="5">
        <f>IF(A60="","",INDEX('14denní rozpis směn'!$B$3:$F$16,'Plán směn'!$E60+MOD('Plán směn'!$C60,2)*7,1))</f>
        <v>7.5</v>
      </c>
      <c r="G60" s="5">
        <f>IF(B60="","",INDEX('14denní rozpis směn'!$B$3:$F$16,'Plán směn'!$E60+MOD('Plán směn'!$C60,2)*7,2))</f>
        <v>15</v>
      </c>
      <c r="H60" s="4">
        <f t="shared" si="3"/>
        <v>7</v>
      </c>
      <c r="I60" s="3">
        <f>IF(A60="","",IF(DAY(A60+1)=1,SUM($H$3:H60)-SUM($I$2:I59),""))</f>
      </c>
      <c r="J60" s="5">
        <f>IF($A60="","",INDEX('14denní rozpis směn'!$B$3:$F$16,'Plán směn'!$E60+MOD('Plán směn'!$C60,2)*7,4))</f>
        <v>8</v>
      </c>
      <c r="K60" s="5">
        <f>IF($A60="","",INDEX('14denní rozpis směn'!$B$3:$F$16,'Plán směn'!$E60+MOD('Plán směn'!$C60,2)*7,5))</f>
        <v>17.5</v>
      </c>
      <c r="L60" s="4">
        <f t="shared" si="4"/>
        <v>9</v>
      </c>
      <c r="M60" s="3">
        <f>IF($A60="","",IF(DAY($A60+1)=1,SUM(L$3:L60)-SUM(M$2:M59),""))</f>
      </c>
      <c r="N60" s="48">
        <f t="shared" si="5"/>
        <v>2</v>
      </c>
      <c r="O60" s="44">
        <f t="shared" si="6"/>
      </c>
    </row>
    <row r="61" spans="1:15" ht="12.75">
      <c r="A61" s="43">
        <f t="shared" si="7"/>
        <v>39627</v>
      </c>
      <c r="B61" s="41">
        <f t="shared" si="0"/>
        <v>6</v>
      </c>
      <c r="C61" s="41">
        <f t="shared" si="1"/>
        <v>26</v>
      </c>
      <c r="D61" s="41">
        <f>IF(A61="","",COUNTIF(Svátky!$A$2:$A$13,'Plán směn'!A61))</f>
        <v>0</v>
      </c>
      <c r="E61" s="42">
        <f t="shared" si="2"/>
        <v>6</v>
      </c>
      <c r="F61" s="5">
        <f>IF(A61="","",INDEX('14denní rozpis směn'!$B$3:$F$16,'Plán směn'!$E61+MOD('Plán směn'!$C61,2)*7,1))</f>
        <v>0</v>
      </c>
      <c r="G61" s="5">
        <f>IF(B61="","",INDEX('14denní rozpis směn'!$B$3:$F$16,'Plán směn'!$E61+MOD('Plán směn'!$C61,2)*7,2))</f>
        <v>0</v>
      </c>
      <c r="H61" s="4">
        <f t="shared" si="3"/>
        <v>0</v>
      </c>
      <c r="I61" s="3">
        <f>IF(A61="","",IF(DAY(A61+1)=1,SUM($H$3:H61)-SUM($I$2:I60),""))</f>
      </c>
      <c r="J61" s="5">
        <f>IF($A61="","",INDEX('14denní rozpis směn'!$B$3:$F$16,'Plán směn'!$E61+MOD('Plán směn'!$C61,2)*7,4))</f>
        <v>0</v>
      </c>
      <c r="K61" s="5">
        <f>IF($A61="","",INDEX('14denní rozpis směn'!$B$3:$F$16,'Plán směn'!$E61+MOD('Plán směn'!$C61,2)*7,5))</f>
        <v>0</v>
      </c>
      <c r="L61" s="4">
        <f t="shared" si="4"/>
        <v>0</v>
      </c>
      <c r="M61" s="3">
        <f>IF($A61="","",IF(DAY($A61+1)=1,SUM(L$3:L61)-SUM(M$2:M60),""))</f>
      </c>
      <c r="N61" s="48">
        <f t="shared" si="5"/>
        <v>0</v>
      </c>
      <c r="O61" s="44">
        <f t="shared" si="6"/>
      </c>
    </row>
    <row r="62" spans="1:15" ht="12.75">
      <c r="A62" s="43">
        <f t="shared" si="7"/>
        <v>39628</v>
      </c>
      <c r="B62" s="41">
        <f t="shared" si="0"/>
        <v>6</v>
      </c>
      <c r="C62" s="41">
        <f t="shared" si="1"/>
        <v>26</v>
      </c>
      <c r="D62" s="41">
        <f>IF(A62="","",COUNTIF(Svátky!$A$2:$A$13,'Plán směn'!A62))</f>
        <v>0</v>
      </c>
      <c r="E62" s="42">
        <f t="shared" si="2"/>
        <v>7</v>
      </c>
      <c r="F62" s="5">
        <f>IF(A62="","",INDEX('14denní rozpis směn'!$B$3:$F$16,'Plán směn'!$E62+MOD('Plán směn'!$C62,2)*7,1))</f>
        <v>0</v>
      </c>
      <c r="G62" s="5">
        <f>IF(B62="","",INDEX('14denní rozpis směn'!$B$3:$F$16,'Plán směn'!$E62+MOD('Plán směn'!$C62,2)*7,2))</f>
        <v>0</v>
      </c>
      <c r="H62" s="4">
        <f t="shared" si="3"/>
        <v>0</v>
      </c>
      <c r="I62" s="3">
        <f>IF(A62="","",IF(DAY(A62+1)=1,SUM($H$3:H62)-SUM($I$2:I61),""))</f>
      </c>
      <c r="J62" s="5">
        <f>IF($A62="","",INDEX('14denní rozpis směn'!$B$3:$F$16,'Plán směn'!$E62+MOD('Plán směn'!$C62,2)*7,4))</f>
        <v>0</v>
      </c>
      <c r="K62" s="5">
        <f>IF($A62="","",INDEX('14denní rozpis směn'!$B$3:$F$16,'Plán směn'!$E62+MOD('Plán směn'!$C62,2)*7,5))</f>
        <v>0</v>
      </c>
      <c r="L62" s="4">
        <f t="shared" si="4"/>
        <v>0</v>
      </c>
      <c r="M62" s="3">
        <f>IF($A62="","",IF(DAY($A62+1)=1,SUM(L$3:L62)-SUM(M$2:M61),""))</f>
      </c>
      <c r="N62" s="48">
        <f t="shared" si="5"/>
        <v>0</v>
      </c>
      <c r="O62" s="44">
        <f t="shared" si="6"/>
      </c>
    </row>
    <row r="63" spans="1:15" ht="12.75">
      <c r="A63" s="43">
        <f t="shared" si="7"/>
        <v>39629</v>
      </c>
      <c r="B63" s="41">
        <f t="shared" si="0"/>
        <v>6</v>
      </c>
      <c r="C63" s="41">
        <f t="shared" si="1"/>
        <v>27</v>
      </c>
      <c r="D63" s="41">
        <f>IF(A63="","",COUNTIF(Svátky!$A$2:$A$13,'Plán směn'!A63))</f>
        <v>0</v>
      </c>
      <c r="E63" s="42">
        <f t="shared" si="2"/>
        <v>1</v>
      </c>
      <c r="F63" s="5">
        <f>IF(A63="","",INDEX('14denní rozpis směn'!$B$3:$F$16,'Plán směn'!$E63+MOD('Plán směn'!$C63,2)*7,1))</f>
        <v>7.5</v>
      </c>
      <c r="G63" s="5">
        <f>IF(B63="","",INDEX('14denní rozpis směn'!$B$3:$F$16,'Plán směn'!$E63+MOD('Plán směn'!$C63,2)*7,2))</f>
        <v>15</v>
      </c>
      <c r="H63" s="4">
        <f t="shared" si="3"/>
        <v>7</v>
      </c>
      <c r="I63" s="3">
        <f>IF(A63="","",IF(DAY(A63+1)=1,SUM($H$3:H63)-SUM($I$2:I62),""))</f>
        <v>167</v>
      </c>
      <c r="J63" s="5">
        <f>IF($A63="","",INDEX('14denní rozpis směn'!$B$3:$F$16,'Plán směn'!$E63+MOD('Plán směn'!$C63,2)*7,4))</f>
        <v>8</v>
      </c>
      <c r="K63" s="5">
        <f>IF($A63="","",INDEX('14denní rozpis směn'!$B$3:$F$16,'Plán směn'!$E63+MOD('Plán směn'!$C63,2)*7,5))</f>
        <v>17.5</v>
      </c>
      <c r="L63" s="4">
        <f t="shared" si="4"/>
        <v>9</v>
      </c>
      <c r="M63" s="3">
        <f>IF($A63="","",IF(DAY($A63+1)=1,SUM(L$3:L63)-SUM(M$2:M62),""))</f>
        <v>169</v>
      </c>
      <c r="N63" s="48">
        <f t="shared" si="5"/>
        <v>2</v>
      </c>
      <c r="O63" s="44">
        <f t="shared" si="6"/>
        <v>2</v>
      </c>
    </row>
    <row r="64" spans="1:15" ht="12.75">
      <c r="A64" s="43">
        <f t="shared" si="7"/>
        <v>39630</v>
      </c>
      <c r="B64" s="41">
        <f t="shared" si="0"/>
        <v>7</v>
      </c>
      <c r="C64" s="41">
        <f t="shared" si="1"/>
        <v>27</v>
      </c>
      <c r="D64" s="41">
        <f>IF(A64="","",COUNTIF(Svátky!$A$2:$A$13,'Plán směn'!A64))</f>
        <v>0</v>
      </c>
      <c r="E64" s="42">
        <f t="shared" si="2"/>
        <v>2</v>
      </c>
      <c r="F64" s="5">
        <f>IF(A64="","",INDEX('14denní rozpis směn'!$B$3:$F$16,'Plán směn'!$E64+MOD('Plán směn'!$C64,2)*7,1))</f>
        <v>7.5</v>
      </c>
      <c r="G64" s="5">
        <f>IF(B64="","",INDEX('14denní rozpis směn'!$B$3:$F$16,'Plán směn'!$E64+MOD('Plán směn'!$C64,2)*7,2))</f>
        <v>15</v>
      </c>
      <c r="H64" s="4">
        <f t="shared" si="3"/>
        <v>7</v>
      </c>
      <c r="I64" s="3">
        <f>IF(A64="","",IF(DAY(A64+1)=1,SUM($H$3:H64)-SUM($I$2:I63),""))</f>
      </c>
      <c r="J64" s="5">
        <f>IF($A64="","",INDEX('14denní rozpis směn'!$B$3:$F$16,'Plán směn'!$E64+MOD('Plán směn'!$C64,2)*7,4))</f>
        <v>8</v>
      </c>
      <c r="K64" s="5">
        <f>IF($A64="","",INDEX('14denní rozpis směn'!$B$3:$F$16,'Plán směn'!$E64+MOD('Plán směn'!$C64,2)*7,5))</f>
        <v>17.5</v>
      </c>
      <c r="L64" s="4">
        <f t="shared" si="4"/>
        <v>9</v>
      </c>
      <c r="M64" s="3">
        <f>IF($A64="","",IF(DAY($A64+1)=1,SUM(L$3:L64)-SUM(M$2:M63),""))</f>
      </c>
      <c r="N64" s="48">
        <f t="shared" si="5"/>
        <v>2</v>
      </c>
      <c r="O64" s="44">
        <f t="shared" si="6"/>
      </c>
    </row>
    <row r="65" spans="1:15" ht="12.75">
      <c r="A65" s="43">
        <f t="shared" si="7"/>
        <v>39631</v>
      </c>
      <c r="B65" s="41">
        <f t="shared" si="0"/>
        <v>7</v>
      </c>
      <c r="C65" s="41">
        <f t="shared" si="1"/>
        <v>27</v>
      </c>
      <c r="D65" s="41">
        <f>IF(A65="","",COUNTIF(Svátky!$A$2:$A$13,'Plán směn'!A65))</f>
        <v>0</v>
      </c>
      <c r="E65" s="42">
        <f t="shared" si="2"/>
        <v>3</v>
      </c>
      <c r="F65" s="5">
        <f>IF(A65="","",INDEX('14denní rozpis směn'!$B$3:$F$16,'Plán směn'!$E65+MOD('Plán směn'!$C65,2)*7,1))</f>
        <v>8</v>
      </c>
      <c r="G65" s="5">
        <f>IF(B65="","",INDEX('14denní rozpis směn'!$B$3:$F$16,'Plán směn'!$E65+MOD('Plán směn'!$C65,2)*7,2))</f>
        <v>17.5</v>
      </c>
      <c r="H65" s="4">
        <f t="shared" si="3"/>
        <v>9</v>
      </c>
      <c r="I65" s="3">
        <f>IF(A65="","",IF(DAY(A65+1)=1,SUM($H$3:H65)-SUM($I$2:I64),""))</f>
      </c>
      <c r="J65" s="5">
        <f>IF($A65="","",INDEX('14denní rozpis směn'!$B$3:$F$16,'Plán směn'!$E65+MOD('Plán směn'!$C65,2)*7,4))</f>
        <v>7.5</v>
      </c>
      <c r="K65" s="5">
        <f>IF($A65="","",INDEX('14denní rozpis směn'!$B$3:$F$16,'Plán směn'!$E65+MOD('Plán směn'!$C65,2)*7,5))</f>
        <v>15</v>
      </c>
      <c r="L65" s="4">
        <f t="shared" si="4"/>
        <v>7</v>
      </c>
      <c r="M65" s="3">
        <f>IF($A65="","",IF(DAY($A65+1)=1,SUM(L$3:L65)-SUM(M$2:M64),""))</f>
      </c>
      <c r="N65" s="48">
        <f t="shared" si="5"/>
        <v>-2</v>
      </c>
      <c r="O65" s="44">
        <f t="shared" si="6"/>
      </c>
    </row>
    <row r="66" spans="1:15" ht="12.75">
      <c r="A66" s="43">
        <f t="shared" si="7"/>
        <v>39632</v>
      </c>
      <c r="B66" s="41">
        <f t="shared" si="0"/>
        <v>7</v>
      </c>
      <c r="C66" s="41">
        <f t="shared" si="1"/>
        <v>27</v>
      </c>
      <c r="D66" s="41">
        <f>IF(A66="","",COUNTIF(Svátky!$A$2:$A$13,'Plán směn'!A66))</f>
        <v>0</v>
      </c>
      <c r="E66" s="42">
        <f t="shared" si="2"/>
        <v>4</v>
      </c>
      <c r="F66" s="5">
        <f>IF(A66="","",INDEX('14denní rozpis směn'!$B$3:$F$16,'Plán směn'!$E66+MOD('Plán směn'!$C66,2)*7,1))</f>
        <v>8</v>
      </c>
      <c r="G66" s="5">
        <f>IF(B66="","",INDEX('14denní rozpis směn'!$B$3:$F$16,'Plán směn'!$E66+MOD('Plán směn'!$C66,2)*7,2))</f>
        <v>17.5</v>
      </c>
      <c r="H66" s="4">
        <f t="shared" si="3"/>
        <v>9</v>
      </c>
      <c r="I66" s="3">
        <f>IF(A66="","",IF(DAY(A66+1)=1,SUM($H$3:H66)-SUM($I$2:I65),""))</f>
      </c>
      <c r="J66" s="5">
        <f>IF($A66="","",INDEX('14denní rozpis směn'!$B$3:$F$16,'Plán směn'!$E66+MOD('Plán směn'!$C66,2)*7,4))</f>
        <v>7.5</v>
      </c>
      <c r="K66" s="5">
        <f>IF($A66="","",INDEX('14denní rozpis směn'!$B$3:$F$16,'Plán směn'!$E66+MOD('Plán směn'!$C66,2)*7,5))</f>
        <v>15</v>
      </c>
      <c r="L66" s="4">
        <f t="shared" si="4"/>
        <v>7</v>
      </c>
      <c r="M66" s="3">
        <f>IF($A66="","",IF(DAY($A66+1)=1,SUM(L$3:L66)-SUM(M$2:M65),""))</f>
      </c>
      <c r="N66" s="48">
        <f t="shared" si="5"/>
        <v>-2</v>
      </c>
      <c r="O66" s="44">
        <f t="shared" si="6"/>
      </c>
    </row>
    <row r="67" spans="1:15" ht="12.75">
      <c r="A67" s="43">
        <f t="shared" si="7"/>
        <v>39633</v>
      </c>
      <c r="B67" s="41">
        <f t="shared" si="0"/>
        <v>7</v>
      </c>
      <c r="C67" s="41">
        <f t="shared" si="1"/>
        <v>27</v>
      </c>
      <c r="D67" s="41">
        <f>IF(A67="","",COUNTIF(Svátky!$A$2:$A$13,'Plán směn'!A67))</f>
        <v>0</v>
      </c>
      <c r="E67" s="42">
        <f t="shared" si="2"/>
        <v>5</v>
      </c>
      <c r="F67" s="5">
        <f>IF(A67="","",INDEX('14denní rozpis směn'!$B$3:$F$16,'Plán směn'!$E67+MOD('Plán směn'!$C67,2)*7,1))</f>
        <v>8</v>
      </c>
      <c r="G67" s="5">
        <f>IF(B67="","",INDEX('14denní rozpis směn'!$B$3:$F$16,'Plán směn'!$E67+MOD('Plán směn'!$C67,2)*7,2))</f>
        <v>17.5</v>
      </c>
      <c r="H67" s="4">
        <f t="shared" si="3"/>
        <v>9</v>
      </c>
      <c r="I67" s="3">
        <f>IF(A67="","",IF(DAY(A67+1)=1,SUM($H$3:H67)-SUM($I$2:I66),""))</f>
      </c>
      <c r="J67" s="5">
        <f>IF($A67="","",INDEX('14denní rozpis směn'!$B$3:$F$16,'Plán směn'!$E67+MOD('Plán směn'!$C67,2)*7,4))</f>
        <v>7.5</v>
      </c>
      <c r="K67" s="5">
        <f>IF($A67="","",INDEX('14denní rozpis směn'!$B$3:$F$16,'Plán směn'!$E67+MOD('Plán směn'!$C67,2)*7,5))</f>
        <v>15</v>
      </c>
      <c r="L67" s="4">
        <f t="shared" si="4"/>
        <v>7</v>
      </c>
      <c r="M67" s="3">
        <f>IF($A67="","",IF(DAY($A67+1)=1,SUM(L$3:L67)-SUM(M$2:M66),""))</f>
      </c>
      <c r="N67" s="48">
        <f t="shared" si="5"/>
        <v>-2</v>
      </c>
      <c r="O67" s="44">
        <f t="shared" si="6"/>
      </c>
    </row>
    <row r="68" spans="1:15" ht="12.75">
      <c r="A68" s="43">
        <f t="shared" si="7"/>
        <v>39634</v>
      </c>
      <c r="B68" s="41">
        <f aca="true" t="shared" si="8" ref="B68:B131">IF(A68="","",MONTH(A68))</f>
        <v>7</v>
      </c>
      <c r="C68" s="41">
        <f aca="true" t="shared" si="9" ref="C68:C131">IF(A68="","",FLOOR(((A68-DATEVALUE("1.1."&amp;YEAR(A68)))+WEEKDAY(DATEVALUE("1.1."&amp;YEAR(A68)),3))/7,1)+1)</f>
        <v>27</v>
      </c>
      <c r="D68" s="41">
        <f>IF(A68="","",COUNTIF(Svátky!$A$2:$A$13,'Plán směn'!A68))</f>
        <v>1</v>
      </c>
      <c r="E68" s="42">
        <f aca="true" t="shared" si="10" ref="E68:E131">IF(A68="","",WEEKDAY(A68,2))</f>
        <v>6</v>
      </c>
      <c r="F68" s="5">
        <f>IF(A68="","",INDEX('14denní rozpis směn'!$B$3:$F$16,'Plán směn'!$E68+MOD('Plán směn'!$C68,2)*7,1))</f>
        <v>0</v>
      </c>
      <c r="G68" s="5">
        <f>IF(B68="","",INDEX('14denní rozpis směn'!$B$3:$F$16,'Plán směn'!$E68+MOD('Plán směn'!$C68,2)*7,2))</f>
        <v>0</v>
      </c>
      <c r="H68" s="4">
        <f aca="true" t="shared" si="11" ref="H68:H131">IF(A68="","",IF(($D68=0)*AND($E68&lt;6),G68-F68-0.5,0))</f>
        <v>0</v>
      </c>
      <c r="I68" s="3">
        <f>IF(A68="","",IF(DAY(A68+1)=1,SUM($H$3:H68)-SUM($I$2:I67),""))</f>
      </c>
      <c r="J68" s="5">
        <f>IF($A68="","",INDEX('14denní rozpis směn'!$B$3:$F$16,'Plán směn'!$E68+MOD('Plán směn'!$C68,2)*7,4))</f>
        <v>0</v>
      </c>
      <c r="K68" s="5">
        <f>IF($A68="","",INDEX('14denní rozpis směn'!$B$3:$F$16,'Plán směn'!$E68+MOD('Plán směn'!$C68,2)*7,5))</f>
        <v>0</v>
      </c>
      <c r="L68" s="4">
        <f aca="true" t="shared" si="12" ref="L68:L131">IF(A68="","",IF(($D68=0)*AND($E68&lt;6),K68-J68-0.5,0))</f>
        <v>0</v>
      </c>
      <c r="M68" s="3">
        <f>IF($A68="","",IF(DAY($A68+1)=1,SUM(L$3:L68)-SUM(M$2:M67),""))</f>
      </c>
      <c r="N68" s="48">
        <f aca="true" t="shared" si="13" ref="N68:N131">IF(A68="","",L68-H68)</f>
        <v>0</v>
      </c>
      <c r="O68" s="44">
        <f aca="true" t="shared" si="14" ref="O68:O131">IF(I68="","",M68-I68)</f>
      </c>
    </row>
    <row r="69" spans="1:15" ht="12.75">
      <c r="A69" s="43">
        <f aca="true" t="shared" si="15" ref="A69:A132">IF(($A$3+ROW(A69)-3)&lt;=$G$1,$A$3+ROW(A69)-3,"")</f>
        <v>39635</v>
      </c>
      <c r="B69" s="41">
        <f t="shared" si="8"/>
        <v>7</v>
      </c>
      <c r="C69" s="41">
        <f t="shared" si="9"/>
        <v>27</v>
      </c>
      <c r="D69" s="41">
        <f>IF(A69="","",COUNTIF(Svátky!$A$2:$A$13,'Plán směn'!A69))</f>
        <v>1</v>
      </c>
      <c r="E69" s="42">
        <f t="shared" si="10"/>
        <v>7</v>
      </c>
      <c r="F69" s="5">
        <f>IF(A69="","",INDEX('14denní rozpis směn'!$B$3:$F$16,'Plán směn'!$E69+MOD('Plán směn'!$C69,2)*7,1))</f>
        <v>0</v>
      </c>
      <c r="G69" s="5">
        <f>IF(B69="","",INDEX('14denní rozpis směn'!$B$3:$F$16,'Plán směn'!$E69+MOD('Plán směn'!$C69,2)*7,2))</f>
        <v>0</v>
      </c>
      <c r="H69" s="4">
        <f t="shared" si="11"/>
        <v>0</v>
      </c>
      <c r="I69" s="3">
        <f>IF(A69="","",IF(DAY(A69+1)=1,SUM($H$3:H69)-SUM($I$2:I68),""))</f>
      </c>
      <c r="J69" s="5">
        <f>IF($A69="","",INDEX('14denní rozpis směn'!$B$3:$F$16,'Plán směn'!$E69+MOD('Plán směn'!$C69,2)*7,4))</f>
        <v>0</v>
      </c>
      <c r="K69" s="5">
        <f>IF($A69="","",INDEX('14denní rozpis směn'!$B$3:$F$16,'Plán směn'!$E69+MOD('Plán směn'!$C69,2)*7,5))</f>
        <v>0</v>
      </c>
      <c r="L69" s="4">
        <f t="shared" si="12"/>
        <v>0</v>
      </c>
      <c r="M69" s="3">
        <f>IF($A69="","",IF(DAY($A69+1)=1,SUM(L$3:L69)-SUM(M$2:M68),""))</f>
      </c>
      <c r="N69" s="48">
        <f t="shared" si="13"/>
        <v>0</v>
      </c>
      <c r="O69" s="44">
        <f t="shared" si="14"/>
      </c>
    </row>
    <row r="70" spans="1:15" ht="12.75">
      <c r="A70" s="43">
        <f t="shared" si="15"/>
        <v>39636</v>
      </c>
      <c r="B70" s="41">
        <f t="shared" si="8"/>
        <v>7</v>
      </c>
      <c r="C70" s="41">
        <f t="shared" si="9"/>
        <v>28</v>
      </c>
      <c r="D70" s="41">
        <f>IF(A70="","",COUNTIF(Svátky!$A$2:$A$13,'Plán směn'!A70))</f>
        <v>0</v>
      </c>
      <c r="E70" s="42">
        <f t="shared" si="10"/>
        <v>1</v>
      </c>
      <c r="F70" s="5">
        <f>IF(A70="","",INDEX('14denní rozpis směn'!$B$3:$F$16,'Plán směn'!$E70+MOD('Plán směn'!$C70,2)*7,1))</f>
        <v>8</v>
      </c>
      <c r="G70" s="5">
        <f>IF(B70="","",INDEX('14denní rozpis směn'!$B$3:$F$16,'Plán směn'!$E70+MOD('Plán směn'!$C70,2)*7,2))</f>
        <v>17.5</v>
      </c>
      <c r="H70" s="4">
        <f t="shared" si="11"/>
        <v>9</v>
      </c>
      <c r="I70" s="3">
        <f>IF(A70="","",IF(DAY(A70+1)=1,SUM($H$3:H70)-SUM($I$2:I69),""))</f>
      </c>
      <c r="J70" s="5">
        <f>IF($A70="","",INDEX('14denní rozpis směn'!$B$3:$F$16,'Plán směn'!$E70+MOD('Plán směn'!$C70,2)*7,4))</f>
        <v>7.5</v>
      </c>
      <c r="K70" s="5">
        <f>IF($A70="","",INDEX('14denní rozpis směn'!$B$3:$F$16,'Plán směn'!$E70+MOD('Plán směn'!$C70,2)*7,5))</f>
        <v>15</v>
      </c>
      <c r="L70" s="4">
        <f t="shared" si="12"/>
        <v>7</v>
      </c>
      <c r="M70" s="3">
        <f>IF($A70="","",IF(DAY($A70+1)=1,SUM(L$3:L70)-SUM(M$2:M69),""))</f>
      </c>
      <c r="N70" s="48">
        <f t="shared" si="13"/>
        <v>-2</v>
      </c>
      <c r="O70" s="44">
        <f t="shared" si="14"/>
      </c>
    </row>
    <row r="71" spans="1:15" ht="12.75">
      <c r="A71" s="43">
        <f t="shared" si="15"/>
        <v>39637</v>
      </c>
      <c r="B71" s="41">
        <f t="shared" si="8"/>
        <v>7</v>
      </c>
      <c r="C71" s="41">
        <f t="shared" si="9"/>
        <v>28</v>
      </c>
      <c r="D71" s="41">
        <f>IF(A71="","",COUNTIF(Svátky!$A$2:$A$13,'Plán směn'!A71))</f>
        <v>0</v>
      </c>
      <c r="E71" s="42">
        <f t="shared" si="10"/>
        <v>2</v>
      </c>
      <c r="F71" s="5">
        <f>IF(A71="","",INDEX('14denní rozpis směn'!$B$3:$F$16,'Plán směn'!$E71+MOD('Plán směn'!$C71,2)*7,1))</f>
        <v>8</v>
      </c>
      <c r="G71" s="5">
        <f>IF(B71="","",INDEX('14denní rozpis směn'!$B$3:$F$16,'Plán směn'!$E71+MOD('Plán směn'!$C71,2)*7,2))</f>
        <v>17.5</v>
      </c>
      <c r="H71" s="4">
        <f t="shared" si="11"/>
        <v>9</v>
      </c>
      <c r="I71" s="3">
        <f>IF(A71="","",IF(DAY(A71+1)=1,SUM($H$3:H71)-SUM($I$2:I70),""))</f>
      </c>
      <c r="J71" s="5">
        <f>IF($A71="","",INDEX('14denní rozpis směn'!$B$3:$F$16,'Plán směn'!$E71+MOD('Plán směn'!$C71,2)*7,4))</f>
        <v>7.5</v>
      </c>
      <c r="K71" s="5">
        <f>IF($A71="","",INDEX('14denní rozpis směn'!$B$3:$F$16,'Plán směn'!$E71+MOD('Plán směn'!$C71,2)*7,5))</f>
        <v>15</v>
      </c>
      <c r="L71" s="4">
        <f t="shared" si="12"/>
        <v>7</v>
      </c>
      <c r="M71" s="3">
        <f>IF($A71="","",IF(DAY($A71+1)=1,SUM(L$3:L71)-SUM(M$2:M70),""))</f>
      </c>
      <c r="N71" s="48">
        <f t="shared" si="13"/>
        <v>-2</v>
      </c>
      <c r="O71" s="44">
        <f t="shared" si="14"/>
      </c>
    </row>
    <row r="72" spans="1:15" ht="12.75">
      <c r="A72" s="43">
        <f t="shared" si="15"/>
        <v>39638</v>
      </c>
      <c r="B72" s="41">
        <f t="shared" si="8"/>
        <v>7</v>
      </c>
      <c r="C72" s="41">
        <f t="shared" si="9"/>
        <v>28</v>
      </c>
      <c r="D72" s="41">
        <f>IF(A72="","",COUNTIF(Svátky!$A$2:$A$13,'Plán směn'!A72))</f>
        <v>0</v>
      </c>
      <c r="E72" s="42">
        <f t="shared" si="10"/>
        <v>3</v>
      </c>
      <c r="F72" s="5">
        <f>IF(A72="","",INDEX('14denní rozpis směn'!$B$3:$F$16,'Plán směn'!$E72+MOD('Plán směn'!$C72,2)*7,1))</f>
        <v>7.5</v>
      </c>
      <c r="G72" s="5">
        <f>IF(B72="","",INDEX('14denní rozpis směn'!$B$3:$F$16,'Plán směn'!$E72+MOD('Plán směn'!$C72,2)*7,2))</f>
        <v>15</v>
      </c>
      <c r="H72" s="4">
        <f t="shared" si="11"/>
        <v>7</v>
      </c>
      <c r="I72" s="3">
        <f>IF(A72="","",IF(DAY(A72+1)=1,SUM($H$3:H72)-SUM($I$2:I71),""))</f>
      </c>
      <c r="J72" s="5">
        <f>IF($A72="","",INDEX('14denní rozpis směn'!$B$3:$F$16,'Plán směn'!$E72+MOD('Plán směn'!$C72,2)*7,4))</f>
        <v>8</v>
      </c>
      <c r="K72" s="5">
        <f>IF($A72="","",INDEX('14denní rozpis směn'!$B$3:$F$16,'Plán směn'!$E72+MOD('Plán směn'!$C72,2)*7,5))</f>
        <v>17.5</v>
      </c>
      <c r="L72" s="4">
        <f t="shared" si="12"/>
        <v>9</v>
      </c>
      <c r="M72" s="3">
        <f>IF($A72="","",IF(DAY($A72+1)=1,SUM(L$3:L72)-SUM(M$2:M71),""))</f>
      </c>
      <c r="N72" s="48">
        <f t="shared" si="13"/>
        <v>2</v>
      </c>
      <c r="O72" s="44">
        <f t="shared" si="14"/>
      </c>
    </row>
    <row r="73" spans="1:15" ht="12.75">
      <c r="A73" s="43">
        <f t="shared" si="15"/>
        <v>39639</v>
      </c>
      <c r="B73" s="41">
        <f t="shared" si="8"/>
        <v>7</v>
      </c>
      <c r="C73" s="41">
        <f t="shared" si="9"/>
        <v>28</v>
      </c>
      <c r="D73" s="41">
        <f>IF(A73="","",COUNTIF(Svátky!$A$2:$A$13,'Plán směn'!A73))</f>
        <v>0</v>
      </c>
      <c r="E73" s="42">
        <f t="shared" si="10"/>
        <v>4</v>
      </c>
      <c r="F73" s="5">
        <f>IF(A73="","",INDEX('14denní rozpis směn'!$B$3:$F$16,'Plán směn'!$E73+MOD('Plán směn'!$C73,2)*7,1))</f>
        <v>7.5</v>
      </c>
      <c r="G73" s="5">
        <f>IF(B73="","",INDEX('14denní rozpis směn'!$B$3:$F$16,'Plán směn'!$E73+MOD('Plán směn'!$C73,2)*7,2))</f>
        <v>15</v>
      </c>
      <c r="H73" s="4">
        <f t="shared" si="11"/>
        <v>7</v>
      </c>
      <c r="I73" s="3">
        <f>IF(A73="","",IF(DAY(A73+1)=1,SUM($H$3:H73)-SUM($I$2:I72),""))</f>
      </c>
      <c r="J73" s="5">
        <f>IF($A73="","",INDEX('14denní rozpis směn'!$B$3:$F$16,'Plán směn'!$E73+MOD('Plán směn'!$C73,2)*7,4))</f>
        <v>8</v>
      </c>
      <c r="K73" s="5">
        <f>IF($A73="","",INDEX('14denní rozpis směn'!$B$3:$F$16,'Plán směn'!$E73+MOD('Plán směn'!$C73,2)*7,5))</f>
        <v>17.5</v>
      </c>
      <c r="L73" s="4">
        <f t="shared" si="12"/>
        <v>9</v>
      </c>
      <c r="M73" s="3">
        <f>IF($A73="","",IF(DAY($A73+1)=1,SUM(L$3:L73)-SUM(M$2:M72),""))</f>
      </c>
      <c r="N73" s="48">
        <f t="shared" si="13"/>
        <v>2</v>
      </c>
      <c r="O73" s="44">
        <f t="shared" si="14"/>
      </c>
    </row>
    <row r="74" spans="1:15" ht="12.75">
      <c r="A74" s="43">
        <f t="shared" si="15"/>
        <v>39640</v>
      </c>
      <c r="B74" s="41">
        <f t="shared" si="8"/>
        <v>7</v>
      </c>
      <c r="C74" s="41">
        <f t="shared" si="9"/>
        <v>28</v>
      </c>
      <c r="D74" s="41">
        <f>IF(A74="","",COUNTIF(Svátky!$A$2:$A$13,'Plán směn'!A74))</f>
        <v>0</v>
      </c>
      <c r="E74" s="42">
        <f t="shared" si="10"/>
        <v>5</v>
      </c>
      <c r="F74" s="5">
        <f>IF(A74="","",INDEX('14denní rozpis směn'!$B$3:$F$16,'Plán směn'!$E74+MOD('Plán směn'!$C74,2)*7,1))</f>
        <v>7.5</v>
      </c>
      <c r="G74" s="5">
        <f>IF(B74="","",INDEX('14denní rozpis směn'!$B$3:$F$16,'Plán směn'!$E74+MOD('Plán směn'!$C74,2)*7,2))</f>
        <v>15</v>
      </c>
      <c r="H74" s="4">
        <f t="shared" si="11"/>
        <v>7</v>
      </c>
      <c r="I74" s="3">
        <f>IF(A74="","",IF(DAY(A74+1)=1,SUM($H$3:H74)-SUM($I$2:I73),""))</f>
      </c>
      <c r="J74" s="5">
        <f>IF($A74="","",INDEX('14denní rozpis směn'!$B$3:$F$16,'Plán směn'!$E74+MOD('Plán směn'!$C74,2)*7,4))</f>
        <v>8</v>
      </c>
      <c r="K74" s="5">
        <f>IF($A74="","",INDEX('14denní rozpis směn'!$B$3:$F$16,'Plán směn'!$E74+MOD('Plán směn'!$C74,2)*7,5))</f>
        <v>17.5</v>
      </c>
      <c r="L74" s="4">
        <f t="shared" si="12"/>
        <v>9</v>
      </c>
      <c r="M74" s="3">
        <f>IF($A74="","",IF(DAY($A74+1)=1,SUM(L$3:L74)-SUM(M$2:M73),""))</f>
      </c>
      <c r="N74" s="48">
        <f t="shared" si="13"/>
        <v>2</v>
      </c>
      <c r="O74" s="44">
        <f t="shared" si="14"/>
      </c>
    </row>
    <row r="75" spans="1:15" ht="12.75">
      <c r="A75" s="43">
        <f t="shared" si="15"/>
        <v>39641</v>
      </c>
      <c r="B75" s="41">
        <f t="shared" si="8"/>
        <v>7</v>
      </c>
      <c r="C75" s="41">
        <f t="shared" si="9"/>
        <v>28</v>
      </c>
      <c r="D75" s="41">
        <f>IF(A75="","",COUNTIF(Svátky!$A$2:$A$13,'Plán směn'!A75))</f>
        <v>0</v>
      </c>
      <c r="E75" s="42">
        <f t="shared" si="10"/>
        <v>6</v>
      </c>
      <c r="F75" s="5">
        <f>IF(A75="","",INDEX('14denní rozpis směn'!$B$3:$F$16,'Plán směn'!$E75+MOD('Plán směn'!$C75,2)*7,1))</f>
        <v>0</v>
      </c>
      <c r="G75" s="5">
        <f>IF(B75="","",INDEX('14denní rozpis směn'!$B$3:$F$16,'Plán směn'!$E75+MOD('Plán směn'!$C75,2)*7,2))</f>
        <v>0</v>
      </c>
      <c r="H75" s="4">
        <f t="shared" si="11"/>
        <v>0</v>
      </c>
      <c r="I75" s="3">
        <f>IF(A75="","",IF(DAY(A75+1)=1,SUM($H$3:H75)-SUM($I$2:I74),""))</f>
      </c>
      <c r="J75" s="5">
        <f>IF($A75="","",INDEX('14denní rozpis směn'!$B$3:$F$16,'Plán směn'!$E75+MOD('Plán směn'!$C75,2)*7,4))</f>
        <v>0</v>
      </c>
      <c r="K75" s="5">
        <f>IF($A75="","",INDEX('14denní rozpis směn'!$B$3:$F$16,'Plán směn'!$E75+MOD('Plán směn'!$C75,2)*7,5))</f>
        <v>0</v>
      </c>
      <c r="L75" s="4">
        <f t="shared" si="12"/>
        <v>0</v>
      </c>
      <c r="M75" s="3">
        <f>IF($A75="","",IF(DAY($A75+1)=1,SUM(L$3:L75)-SUM(M$2:M74),""))</f>
      </c>
      <c r="N75" s="48">
        <f t="shared" si="13"/>
        <v>0</v>
      </c>
      <c r="O75" s="44">
        <f t="shared" si="14"/>
      </c>
    </row>
    <row r="76" spans="1:15" ht="12.75">
      <c r="A76" s="43">
        <f t="shared" si="15"/>
        <v>39642</v>
      </c>
      <c r="B76" s="41">
        <f t="shared" si="8"/>
        <v>7</v>
      </c>
      <c r="C76" s="41">
        <f t="shared" si="9"/>
        <v>28</v>
      </c>
      <c r="D76" s="41">
        <f>IF(A76="","",COUNTIF(Svátky!$A$2:$A$13,'Plán směn'!A76))</f>
        <v>0</v>
      </c>
      <c r="E76" s="42">
        <f t="shared" si="10"/>
        <v>7</v>
      </c>
      <c r="F76" s="5">
        <f>IF(A76="","",INDEX('14denní rozpis směn'!$B$3:$F$16,'Plán směn'!$E76+MOD('Plán směn'!$C76,2)*7,1))</f>
        <v>0</v>
      </c>
      <c r="G76" s="5">
        <f>IF(B76="","",INDEX('14denní rozpis směn'!$B$3:$F$16,'Plán směn'!$E76+MOD('Plán směn'!$C76,2)*7,2))</f>
        <v>0</v>
      </c>
      <c r="H76" s="4">
        <f t="shared" si="11"/>
        <v>0</v>
      </c>
      <c r="I76" s="3">
        <f>IF(A76="","",IF(DAY(A76+1)=1,SUM($H$3:H76)-SUM($I$2:I75),""))</f>
      </c>
      <c r="J76" s="5">
        <f>IF($A76="","",INDEX('14denní rozpis směn'!$B$3:$F$16,'Plán směn'!$E76+MOD('Plán směn'!$C76,2)*7,4))</f>
        <v>0</v>
      </c>
      <c r="K76" s="5">
        <f>IF($A76="","",INDEX('14denní rozpis směn'!$B$3:$F$16,'Plán směn'!$E76+MOD('Plán směn'!$C76,2)*7,5))</f>
        <v>0</v>
      </c>
      <c r="L76" s="4">
        <f t="shared" si="12"/>
        <v>0</v>
      </c>
      <c r="M76" s="3">
        <f>IF($A76="","",IF(DAY($A76+1)=1,SUM(L$3:L76)-SUM(M$2:M75),""))</f>
      </c>
      <c r="N76" s="48">
        <f t="shared" si="13"/>
        <v>0</v>
      </c>
      <c r="O76" s="44">
        <f t="shared" si="14"/>
      </c>
    </row>
    <row r="77" spans="1:15" ht="12.75">
      <c r="A77" s="43">
        <f t="shared" si="15"/>
        <v>39643</v>
      </c>
      <c r="B77" s="41">
        <f t="shared" si="8"/>
        <v>7</v>
      </c>
      <c r="C77" s="41">
        <f t="shared" si="9"/>
        <v>29</v>
      </c>
      <c r="D77" s="41">
        <f>IF(A77="","",COUNTIF(Svátky!$A$2:$A$13,'Plán směn'!A77))</f>
        <v>0</v>
      </c>
      <c r="E77" s="42">
        <f t="shared" si="10"/>
        <v>1</v>
      </c>
      <c r="F77" s="5">
        <f>IF(A77="","",INDEX('14denní rozpis směn'!$B$3:$F$16,'Plán směn'!$E77+MOD('Plán směn'!$C77,2)*7,1))</f>
        <v>7.5</v>
      </c>
      <c r="G77" s="5">
        <f>IF(B77="","",INDEX('14denní rozpis směn'!$B$3:$F$16,'Plán směn'!$E77+MOD('Plán směn'!$C77,2)*7,2))</f>
        <v>15</v>
      </c>
      <c r="H77" s="4">
        <f t="shared" si="11"/>
        <v>7</v>
      </c>
      <c r="I77" s="3">
        <f>IF(A77="","",IF(DAY(A77+1)=1,SUM($H$3:H77)-SUM($I$2:I76),""))</f>
      </c>
      <c r="J77" s="5">
        <f>IF($A77="","",INDEX('14denní rozpis směn'!$B$3:$F$16,'Plán směn'!$E77+MOD('Plán směn'!$C77,2)*7,4))</f>
        <v>8</v>
      </c>
      <c r="K77" s="5">
        <f>IF($A77="","",INDEX('14denní rozpis směn'!$B$3:$F$16,'Plán směn'!$E77+MOD('Plán směn'!$C77,2)*7,5))</f>
        <v>17.5</v>
      </c>
      <c r="L77" s="4">
        <f t="shared" si="12"/>
        <v>9</v>
      </c>
      <c r="M77" s="3">
        <f>IF($A77="","",IF(DAY($A77+1)=1,SUM(L$3:L77)-SUM(M$2:M76),""))</f>
      </c>
      <c r="N77" s="48">
        <f t="shared" si="13"/>
        <v>2</v>
      </c>
      <c r="O77" s="44">
        <f t="shared" si="14"/>
      </c>
    </row>
    <row r="78" spans="1:15" ht="12.75">
      <c r="A78" s="43">
        <f t="shared" si="15"/>
        <v>39644</v>
      </c>
      <c r="B78" s="41">
        <f t="shared" si="8"/>
        <v>7</v>
      </c>
      <c r="C78" s="41">
        <f t="shared" si="9"/>
        <v>29</v>
      </c>
      <c r="D78" s="41">
        <f>IF(A78="","",COUNTIF(Svátky!$A$2:$A$13,'Plán směn'!A78))</f>
        <v>0</v>
      </c>
      <c r="E78" s="42">
        <f t="shared" si="10"/>
        <v>2</v>
      </c>
      <c r="F78" s="5">
        <f>IF(A78="","",INDEX('14denní rozpis směn'!$B$3:$F$16,'Plán směn'!$E78+MOD('Plán směn'!$C78,2)*7,1))</f>
        <v>7.5</v>
      </c>
      <c r="G78" s="5">
        <f>IF(B78="","",INDEX('14denní rozpis směn'!$B$3:$F$16,'Plán směn'!$E78+MOD('Plán směn'!$C78,2)*7,2))</f>
        <v>15</v>
      </c>
      <c r="H78" s="4">
        <f t="shared" si="11"/>
        <v>7</v>
      </c>
      <c r="I78" s="3">
        <f>IF(A78="","",IF(DAY(A78+1)=1,SUM($H$3:H78)-SUM($I$2:I77),""))</f>
      </c>
      <c r="J78" s="5">
        <f>IF($A78="","",INDEX('14denní rozpis směn'!$B$3:$F$16,'Plán směn'!$E78+MOD('Plán směn'!$C78,2)*7,4))</f>
        <v>8</v>
      </c>
      <c r="K78" s="5">
        <f>IF($A78="","",INDEX('14denní rozpis směn'!$B$3:$F$16,'Plán směn'!$E78+MOD('Plán směn'!$C78,2)*7,5))</f>
        <v>17.5</v>
      </c>
      <c r="L78" s="4">
        <f t="shared" si="12"/>
        <v>9</v>
      </c>
      <c r="M78" s="3">
        <f>IF($A78="","",IF(DAY($A78+1)=1,SUM(L$3:L78)-SUM(M$2:M77),""))</f>
      </c>
      <c r="N78" s="48">
        <f t="shared" si="13"/>
        <v>2</v>
      </c>
      <c r="O78" s="44">
        <f t="shared" si="14"/>
      </c>
    </row>
    <row r="79" spans="1:15" ht="12.75">
      <c r="A79" s="43">
        <f t="shared" si="15"/>
        <v>39645</v>
      </c>
      <c r="B79" s="41">
        <f t="shared" si="8"/>
        <v>7</v>
      </c>
      <c r="C79" s="41">
        <f t="shared" si="9"/>
        <v>29</v>
      </c>
      <c r="D79" s="41">
        <f>IF(A79="","",COUNTIF(Svátky!$A$2:$A$13,'Plán směn'!A79))</f>
        <v>0</v>
      </c>
      <c r="E79" s="42">
        <f t="shared" si="10"/>
        <v>3</v>
      </c>
      <c r="F79" s="5">
        <f>IF(A79="","",INDEX('14denní rozpis směn'!$B$3:$F$16,'Plán směn'!$E79+MOD('Plán směn'!$C79,2)*7,1))</f>
        <v>8</v>
      </c>
      <c r="G79" s="5">
        <f>IF(B79="","",INDEX('14denní rozpis směn'!$B$3:$F$16,'Plán směn'!$E79+MOD('Plán směn'!$C79,2)*7,2))</f>
        <v>17.5</v>
      </c>
      <c r="H79" s="4">
        <f t="shared" si="11"/>
        <v>9</v>
      </c>
      <c r="I79" s="3">
        <f>IF(A79="","",IF(DAY(A79+1)=1,SUM($H$3:H79)-SUM($I$2:I78),""))</f>
      </c>
      <c r="J79" s="5">
        <f>IF($A79="","",INDEX('14denní rozpis směn'!$B$3:$F$16,'Plán směn'!$E79+MOD('Plán směn'!$C79,2)*7,4))</f>
        <v>7.5</v>
      </c>
      <c r="K79" s="5">
        <f>IF($A79="","",INDEX('14denní rozpis směn'!$B$3:$F$16,'Plán směn'!$E79+MOD('Plán směn'!$C79,2)*7,5))</f>
        <v>15</v>
      </c>
      <c r="L79" s="4">
        <f t="shared" si="12"/>
        <v>7</v>
      </c>
      <c r="M79" s="3">
        <f>IF($A79="","",IF(DAY($A79+1)=1,SUM(L$3:L79)-SUM(M$2:M78),""))</f>
      </c>
      <c r="N79" s="48">
        <f t="shared" si="13"/>
        <v>-2</v>
      </c>
      <c r="O79" s="44">
        <f t="shared" si="14"/>
      </c>
    </row>
    <row r="80" spans="1:15" ht="12.75">
      <c r="A80" s="43">
        <f t="shared" si="15"/>
        <v>39646</v>
      </c>
      <c r="B80" s="41">
        <f t="shared" si="8"/>
        <v>7</v>
      </c>
      <c r="C80" s="41">
        <f t="shared" si="9"/>
        <v>29</v>
      </c>
      <c r="D80" s="41">
        <f>IF(A80="","",COUNTIF(Svátky!$A$2:$A$13,'Plán směn'!A80))</f>
        <v>0</v>
      </c>
      <c r="E80" s="42">
        <f t="shared" si="10"/>
        <v>4</v>
      </c>
      <c r="F80" s="5">
        <f>IF(A80="","",INDEX('14denní rozpis směn'!$B$3:$F$16,'Plán směn'!$E80+MOD('Plán směn'!$C80,2)*7,1))</f>
        <v>8</v>
      </c>
      <c r="G80" s="5">
        <f>IF(B80="","",INDEX('14denní rozpis směn'!$B$3:$F$16,'Plán směn'!$E80+MOD('Plán směn'!$C80,2)*7,2))</f>
        <v>17.5</v>
      </c>
      <c r="H80" s="4">
        <f t="shared" si="11"/>
        <v>9</v>
      </c>
      <c r="I80" s="3">
        <f>IF(A80="","",IF(DAY(A80+1)=1,SUM($H$3:H80)-SUM($I$2:I79),""))</f>
      </c>
      <c r="J80" s="5">
        <f>IF($A80="","",INDEX('14denní rozpis směn'!$B$3:$F$16,'Plán směn'!$E80+MOD('Plán směn'!$C80,2)*7,4))</f>
        <v>7.5</v>
      </c>
      <c r="K80" s="5">
        <f>IF($A80="","",INDEX('14denní rozpis směn'!$B$3:$F$16,'Plán směn'!$E80+MOD('Plán směn'!$C80,2)*7,5))</f>
        <v>15</v>
      </c>
      <c r="L80" s="4">
        <f t="shared" si="12"/>
        <v>7</v>
      </c>
      <c r="M80" s="3">
        <f>IF($A80="","",IF(DAY($A80+1)=1,SUM(L$3:L80)-SUM(M$2:M79),""))</f>
      </c>
      <c r="N80" s="48">
        <f t="shared" si="13"/>
        <v>-2</v>
      </c>
      <c r="O80" s="44">
        <f t="shared" si="14"/>
      </c>
    </row>
    <row r="81" spans="1:15" ht="12.75">
      <c r="A81" s="43">
        <f t="shared" si="15"/>
        <v>39647</v>
      </c>
      <c r="B81" s="41">
        <f t="shared" si="8"/>
        <v>7</v>
      </c>
      <c r="C81" s="41">
        <f t="shared" si="9"/>
        <v>29</v>
      </c>
      <c r="D81" s="41">
        <f>IF(A81="","",COUNTIF(Svátky!$A$2:$A$13,'Plán směn'!A81))</f>
        <v>0</v>
      </c>
      <c r="E81" s="42">
        <f t="shared" si="10"/>
        <v>5</v>
      </c>
      <c r="F81" s="5">
        <f>IF(A81="","",INDEX('14denní rozpis směn'!$B$3:$F$16,'Plán směn'!$E81+MOD('Plán směn'!$C81,2)*7,1))</f>
        <v>8</v>
      </c>
      <c r="G81" s="5">
        <f>IF(B81="","",INDEX('14denní rozpis směn'!$B$3:$F$16,'Plán směn'!$E81+MOD('Plán směn'!$C81,2)*7,2))</f>
        <v>17.5</v>
      </c>
      <c r="H81" s="4">
        <f t="shared" si="11"/>
        <v>9</v>
      </c>
      <c r="I81" s="3">
        <f>IF(A81="","",IF(DAY(A81+1)=1,SUM($H$3:H81)-SUM($I$2:I80),""))</f>
      </c>
      <c r="J81" s="5">
        <f>IF($A81="","",INDEX('14denní rozpis směn'!$B$3:$F$16,'Plán směn'!$E81+MOD('Plán směn'!$C81,2)*7,4))</f>
        <v>7.5</v>
      </c>
      <c r="K81" s="5">
        <f>IF($A81="","",INDEX('14denní rozpis směn'!$B$3:$F$16,'Plán směn'!$E81+MOD('Plán směn'!$C81,2)*7,5))</f>
        <v>15</v>
      </c>
      <c r="L81" s="4">
        <f t="shared" si="12"/>
        <v>7</v>
      </c>
      <c r="M81" s="3">
        <f>IF($A81="","",IF(DAY($A81+1)=1,SUM(L$3:L81)-SUM(M$2:M80),""))</f>
      </c>
      <c r="N81" s="48">
        <f t="shared" si="13"/>
        <v>-2</v>
      </c>
      <c r="O81" s="44">
        <f t="shared" si="14"/>
      </c>
    </row>
    <row r="82" spans="1:15" ht="12.75">
      <c r="A82" s="43">
        <f t="shared" si="15"/>
        <v>39648</v>
      </c>
      <c r="B82" s="41">
        <f t="shared" si="8"/>
        <v>7</v>
      </c>
      <c r="C82" s="41">
        <f t="shared" si="9"/>
        <v>29</v>
      </c>
      <c r="D82" s="41">
        <f>IF(A82="","",COUNTIF(Svátky!$A$2:$A$13,'Plán směn'!A82))</f>
        <v>0</v>
      </c>
      <c r="E82" s="42">
        <f t="shared" si="10"/>
        <v>6</v>
      </c>
      <c r="F82" s="5">
        <f>IF(A82="","",INDEX('14denní rozpis směn'!$B$3:$F$16,'Plán směn'!$E82+MOD('Plán směn'!$C82,2)*7,1))</f>
        <v>0</v>
      </c>
      <c r="G82" s="5">
        <f>IF(B82="","",INDEX('14denní rozpis směn'!$B$3:$F$16,'Plán směn'!$E82+MOD('Plán směn'!$C82,2)*7,2))</f>
        <v>0</v>
      </c>
      <c r="H82" s="4">
        <f t="shared" si="11"/>
        <v>0</v>
      </c>
      <c r="I82" s="3">
        <f>IF(A82="","",IF(DAY(A82+1)=1,SUM($H$3:H82)-SUM($I$2:I81),""))</f>
      </c>
      <c r="J82" s="5">
        <f>IF($A82="","",INDEX('14denní rozpis směn'!$B$3:$F$16,'Plán směn'!$E82+MOD('Plán směn'!$C82,2)*7,4))</f>
        <v>0</v>
      </c>
      <c r="K82" s="5">
        <f>IF($A82="","",INDEX('14denní rozpis směn'!$B$3:$F$16,'Plán směn'!$E82+MOD('Plán směn'!$C82,2)*7,5))</f>
        <v>0</v>
      </c>
      <c r="L82" s="4">
        <f t="shared" si="12"/>
        <v>0</v>
      </c>
      <c r="M82" s="3">
        <f>IF($A82="","",IF(DAY($A82+1)=1,SUM(L$3:L82)-SUM(M$2:M81),""))</f>
      </c>
      <c r="N82" s="48">
        <f t="shared" si="13"/>
        <v>0</v>
      </c>
      <c r="O82" s="44">
        <f t="shared" si="14"/>
      </c>
    </row>
    <row r="83" spans="1:15" ht="12.75">
      <c r="A83" s="43">
        <f t="shared" si="15"/>
        <v>39649</v>
      </c>
      <c r="B83" s="41">
        <f t="shared" si="8"/>
        <v>7</v>
      </c>
      <c r="C83" s="41">
        <f t="shared" si="9"/>
        <v>29</v>
      </c>
      <c r="D83" s="41">
        <f>IF(A83="","",COUNTIF(Svátky!$A$2:$A$13,'Plán směn'!A83))</f>
        <v>0</v>
      </c>
      <c r="E83" s="42">
        <f t="shared" si="10"/>
        <v>7</v>
      </c>
      <c r="F83" s="5">
        <f>IF(A83="","",INDEX('14denní rozpis směn'!$B$3:$F$16,'Plán směn'!$E83+MOD('Plán směn'!$C83,2)*7,1))</f>
        <v>0</v>
      </c>
      <c r="G83" s="5">
        <f>IF(B83="","",INDEX('14denní rozpis směn'!$B$3:$F$16,'Plán směn'!$E83+MOD('Plán směn'!$C83,2)*7,2))</f>
        <v>0</v>
      </c>
      <c r="H83" s="4">
        <f t="shared" si="11"/>
        <v>0</v>
      </c>
      <c r="I83" s="3">
        <f>IF(A83="","",IF(DAY(A83+1)=1,SUM($H$3:H83)-SUM($I$2:I82),""))</f>
      </c>
      <c r="J83" s="5">
        <f>IF($A83="","",INDEX('14denní rozpis směn'!$B$3:$F$16,'Plán směn'!$E83+MOD('Plán směn'!$C83,2)*7,4))</f>
        <v>0</v>
      </c>
      <c r="K83" s="5">
        <f>IF($A83="","",INDEX('14denní rozpis směn'!$B$3:$F$16,'Plán směn'!$E83+MOD('Plán směn'!$C83,2)*7,5))</f>
        <v>0</v>
      </c>
      <c r="L83" s="4">
        <f t="shared" si="12"/>
        <v>0</v>
      </c>
      <c r="M83" s="3">
        <f>IF($A83="","",IF(DAY($A83+1)=1,SUM(L$3:L83)-SUM(M$2:M82),""))</f>
      </c>
      <c r="N83" s="48">
        <f t="shared" si="13"/>
        <v>0</v>
      </c>
      <c r="O83" s="44">
        <f t="shared" si="14"/>
      </c>
    </row>
    <row r="84" spans="1:15" ht="12.75">
      <c r="A84" s="43">
        <f t="shared" si="15"/>
        <v>39650</v>
      </c>
      <c r="B84" s="41">
        <f t="shared" si="8"/>
        <v>7</v>
      </c>
      <c r="C84" s="41">
        <f t="shared" si="9"/>
        <v>30</v>
      </c>
      <c r="D84" s="41">
        <f>IF(A84="","",COUNTIF(Svátky!$A$2:$A$13,'Plán směn'!A84))</f>
        <v>0</v>
      </c>
      <c r="E84" s="42">
        <f t="shared" si="10"/>
        <v>1</v>
      </c>
      <c r="F84" s="5">
        <f>IF(A84="","",INDEX('14denní rozpis směn'!$B$3:$F$16,'Plán směn'!$E84+MOD('Plán směn'!$C84,2)*7,1))</f>
        <v>8</v>
      </c>
      <c r="G84" s="5">
        <f>IF(B84="","",INDEX('14denní rozpis směn'!$B$3:$F$16,'Plán směn'!$E84+MOD('Plán směn'!$C84,2)*7,2))</f>
        <v>17.5</v>
      </c>
      <c r="H84" s="4">
        <f t="shared" si="11"/>
        <v>9</v>
      </c>
      <c r="I84" s="3">
        <f>IF(A84="","",IF(DAY(A84+1)=1,SUM($H$3:H84)-SUM($I$2:I83),""))</f>
      </c>
      <c r="J84" s="5">
        <f>IF($A84="","",INDEX('14denní rozpis směn'!$B$3:$F$16,'Plán směn'!$E84+MOD('Plán směn'!$C84,2)*7,4))</f>
        <v>7.5</v>
      </c>
      <c r="K84" s="5">
        <f>IF($A84="","",INDEX('14denní rozpis směn'!$B$3:$F$16,'Plán směn'!$E84+MOD('Plán směn'!$C84,2)*7,5))</f>
        <v>15</v>
      </c>
      <c r="L84" s="4">
        <f t="shared" si="12"/>
        <v>7</v>
      </c>
      <c r="M84" s="3">
        <f>IF($A84="","",IF(DAY($A84+1)=1,SUM(L$3:L84)-SUM(M$2:M83),""))</f>
      </c>
      <c r="N84" s="48">
        <f t="shared" si="13"/>
        <v>-2</v>
      </c>
      <c r="O84" s="44">
        <f t="shared" si="14"/>
      </c>
    </row>
    <row r="85" spans="1:15" ht="12.75">
      <c r="A85" s="43">
        <f t="shared" si="15"/>
        <v>39651</v>
      </c>
      <c r="B85" s="41">
        <f t="shared" si="8"/>
        <v>7</v>
      </c>
      <c r="C85" s="41">
        <f t="shared" si="9"/>
        <v>30</v>
      </c>
      <c r="D85" s="41">
        <f>IF(A85="","",COUNTIF(Svátky!$A$2:$A$13,'Plán směn'!A85))</f>
        <v>0</v>
      </c>
      <c r="E85" s="42">
        <f t="shared" si="10"/>
        <v>2</v>
      </c>
      <c r="F85" s="5">
        <f>IF(A85="","",INDEX('14denní rozpis směn'!$B$3:$F$16,'Plán směn'!$E85+MOD('Plán směn'!$C85,2)*7,1))</f>
        <v>8</v>
      </c>
      <c r="G85" s="5">
        <f>IF(B85="","",INDEX('14denní rozpis směn'!$B$3:$F$16,'Plán směn'!$E85+MOD('Plán směn'!$C85,2)*7,2))</f>
        <v>17.5</v>
      </c>
      <c r="H85" s="4">
        <f t="shared" si="11"/>
        <v>9</v>
      </c>
      <c r="I85" s="3">
        <f>IF(A85="","",IF(DAY(A85+1)=1,SUM($H$3:H85)-SUM($I$2:I84),""))</f>
      </c>
      <c r="J85" s="5">
        <f>IF($A85="","",INDEX('14denní rozpis směn'!$B$3:$F$16,'Plán směn'!$E85+MOD('Plán směn'!$C85,2)*7,4))</f>
        <v>7.5</v>
      </c>
      <c r="K85" s="5">
        <f>IF($A85="","",INDEX('14denní rozpis směn'!$B$3:$F$16,'Plán směn'!$E85+MOD('Plán směn'!$C85,2)*7,5))</f>
        <v>15</v>
      </c>
      <c r="L85" s="4">
        <f t="shared" si="12"/>
        <v>7</v>
      </c>
      <c r="M85" s="3">
        <f>IF($A85="","",IF(DAY($A85+1)=1,SUM(L$3:L85)-SUM(M$2:M84),""))</f>
      </c>
      <c r="N85" s="48">
        <f t="shared" si="13"/>
        <v>-2</v>
      </c>
      <c r="O85" s="44">
        <f t="shared" si="14"/>
      </c>
    </row>
    <row r="86" spans="1:15" ht="12.75">
      <c r="A86" s="43">
        <f t="shared" si="15"/>
        <v>39652</v>
      </c>
      <c r="B86" s="41">
        <f t="shared" si="8"/>
        <v>7</v>
      </c>
      <c r="C86" s="41">
        <f t="shared" si="9"/>
        <v>30</v>
      </c>
      <c r="D86" s="41">
        <f>IF(A86="","",COUNTIF(Svátky!$A$2:$A$13,'Plán směn'!A86))</f>
        <v>0</v>
      </c>
      <c r="E86" s="42">
        <f t="shared" si="10"/>
        <v>3</v>
      </c>
      <c r="F86" s="5">
        <f>IF(A86="","",INDEX('14denní rozpis směn'!$B$3:$F$16,'Plán směn'!$E86+MOD('Plán směn'!$C86,2)*7,1))</f>
        <v>7.5</v>
      </c>
      <c r="G86" s="5">
        <f>IF(B86="","",INDEX('14denní rozpis směn'!$B$3:$F$16,'Plán směn'!$E86+MOD('Plán směn'!$C86,2)*7,2))</f>
        <v>15</v>
      </c>
      <c r="H86" s="4">
        <f t="shared" si="11"/>
        <v>7</v>
      </c>
      <c r="I86" s="3">
        <f>IF(A86="","",IF(DAY(A86+1)=1,SUM($H$3:H86)-SUM($I$2:I85),""))</f>
      </c>
      <c r="J86" s="5">
        <f>IF($A86="","",INDEX('14denní rozpis směn'!$B$3:$F$16,'Plán směn'!$E86+MOD('Plán směn'!$C86,2)*7,4))</f>
        <v>8</v>
      </c>
      <c r="K86" s="5">
        <f>IF($A86="","",INDEX('14denní rozpis směn'!$B$3:$F$16,'Plán směn'!$E86+MOD('Plán směn'!$C86,2)*7,5))</f>
        <v>17.5</v>
      </c>
      <c r="L86" s="4">
        <f t="shared" si="12"/>
        <v>9</v>
      </c>
      <c r="M86" s="3">
        <f>IF($A86="","",IF(DAY($A86+1)=1,SUM(L$3:L86)-SUM(M$2:M85),""))</f>
      </c>
      <c r="N86" s="48">
        <f t="shared" si="13"/>
        <v>2</v>
      </c>
      <c r="O86" s="44">
        <f t="shared" si="14"/>
      </c>
    </row>
    <row r="87" spans="1:15" ht="12.75">
      <c r="A87" s="43">
        <f t="shared" si="15"/>
        <v>39653</v>
      </c>
      <c r="B87" s="41">
        <f t="shared" si="8"/>
        <v>7</v>
      </c>
      <c r="C87" s="41">
        <f t="shared" si="9"/>
        <v>30</v>
      </c>
      <c r="D87" s="41">
        <f>IF(A87="","",COUNTIF(Svátky!$A$2:$A$13,'Plán směn'!A87))</f>
        <v>0</v>
      </c>
      <c r="E87" s="42">
        <f t="shared" si="10"/>
        <v>4</v>
      </c>
      <c r="F87" s="5">
        <f>IF(A87="","",INDEX('14denní rozpis směn'!$B$3:$F$16,'Plán směn'!$E87+MOD('Plán směn'!$C87,2)*7,1))</f>
        <v>7.5</v>
      </c>
      <c r="G87" s="5">
        <f>IF(B87="","",INDEX('14denní rozpis směn'!$B$3:$F$16,'Plán směn'!$E87+MOD('Plán směn'!$C87,2)*7,2))</f>
        <v>15</v>
      </c>
      <c r="H87" s="4">
        <f t="shared" si="11"/>
        <v>7</v>
      </c>
      <c r="I87" s="3">
        <f>IF(A87="","",IF(DAY(A87+1)=1,SUM($H$3:H87)-SUM($I$2:I86),""))</f>
      </c>
      <c r="J87" s="5">
        <f>IF($A87="","",INDEX('14denní rozpis směn'!$B$3:$F$16,'Plán směn'!$E87+MOD('Plán směn'!$C87,2)*7,4))</f>
        <v>8</v>
      </c>
      <c r="K87" s="5">
        <f>IF($A87="","",INDEX('14denní rozpis směn'!$B$3:$F$16,'Plán směn'!$E87+MOD('Plán směn'!$C87,2)*7,5))</f>
        <v>17.5</v>
      </c>
      <c r="L87" s="4">
        <f t="shared" si="12"/>
        <v>9</v>
      </c>
      <c r="M87" s="3">
        <f>IF($A87="","",IF(DAY($A87+1)=1,SUM(L$3:L87)-SUM(M$2:M86),""))</f>
      </c>
      <c r="N87" s="48">
        <f t="shared" si="13"/>
        <v>2</v>
      </c>
      <c r="O87" s="44">
        <f t="shared" si="14"/>
      </c>
    </row>
    <row r="88" spans="1:15" ht="12.75">
      <c r="A88" s="43">
        <f t="shared" si="15"/>
        <v>39654</v>
      </c>
      <c r="B88" s="41">
        <f t="shared" si="8"/>
        <v>7</v>
      </c>
      <c r="C88" s="41">
        <f t="shared" si="9"/>
        <v>30</v>
      </c>
      <c r="D88" s="41">
        <f>IF(A88="","",COUNTIF(Svátky!$A$2:$A$13,'Plán směn'!A88))</f>
        <v>0</v>
      </c>
      <c r="E88" s="42">
        <f t="shared" si="10"/>
        <v>5</v>
      </c>
      <c r="F88" s="5">
        <f>IF(A88="","",INDEX('14denní rozpis směn'!$B$3:$F$16,'Plán směn'!$E88+MOD('Plán směn'!$C88,2)*7,1))</f>
        <v>7.5</v>
      </c>
      <c r="G88" s="5">
        <f>IF(B88="","",INDEX('14denní rozpis směn'!$B$3:$F$16,'Plán směn'!$E88+MOD('Plán směn'!$C88,2)*7,2))</f>
        <v>15</v>
      </c>
      <c r="H88" s="4">
        <f t="shared" si="11"/>
        <v>7</v>
      </c>
      <c r="I88" s="3">
        <f>IF(A88="","",IF(DAY(A88+1)=1,SUM($H$3:H88)-SUM($I$2:I87),""))</f>
      </c>
      <c r="J88" s="5">
        <f>IF($A88="","",INDEX('14denní rozpis směn'!$B$3:$F$16,'Plán směn'!$E88+MOD('Plán směn'!$C88,2)*7,4))</f>
        <v>8</v>
      </c>
      <c r="K88" s="5">
        <f>IF($A88="","",INDEX('14denní rozpis směn'!$B$3:$F$16,'Plán směn'!$E88+MOD('Plán směn'!$C88,2)*7,5))</f>
        <v>17.5</v>
      </c>
      <c r="L88" s="4">
        <f t="shared" si="12"/>
        <v>9</v>
      </c>
      <c r="M88" s="3">
        <f>IF($A88="","",IF(DAY($A88+1)=1,SUM(L$3:L88)-SUM(M$2:M87),""))</f>
      </c>
      <c r="N88" s="48">
        <f t="shared" si="13"/>
        <v>2</v>
      </c>
      <c r="O88" s="44">
        <f t="shared" si="14"/>
      </c>
    </row>
    <row r="89" spans="1:15" ht="12.75">
      <c r="A89" s="43">
        <f t="shared" si="15"/>
        <v>39655</v>
      </c>
      <c r="B89" s="41">
        <f t="shared" si="8"/>
        <v>7</v>
      </c>
      <c r="C89" s="41">
        <f t="shared" si="9"/>
        <v>30</v>
      </c>
      <c r="D89" s="41">
        <f>IF(A89="","",COUNTIF(Svátky!$A$2:$A$13,'Plán směn'!A89))</f>
        <v>0</v>
      </c>
      <c r="E89" s="42">
        <f t="shared" si="10"/>
        <v>6</v>
      </c>
      <c r="F89" s="5">
        <f>IF(A89="","",INDEX('14denní rozpis směn'!$B$3:$F$16,'Plán směn'!$E89+MOD('Plán směn'!$C89,2)*7,1))</f>
        <v>0</v>
      </c>
      <c r="G89" s="5">
        <f>IF(B89="","",INDEX('14denní rozpis směn'!$B$3:$F$16,'Plán směn'!$E89+MOD('Plán směn'!$C89,2)*7,2))</f>
        <v>0</v>
      </c>
      <c r="H89" s="4">
        <f t="shared" si="11"/>
        <v>0</v>
      </c>
      <c r="I89" s="3">
        <f>IF(A89="","",IF(DAY(A89+1)=1,SUM($H$3:H89)-SUM($I$2:I88),""))</f>
      </c>
      <c r="J89" s="5">
        <f>IF($A89="","",INDEX('14denní rozpis směn'!$B$3:$F$16,'Plán směn'!$E89+MOD('Plán směn'!$C89,2)*7,4))</f>
        <v>0</v>
      </c>
      <c r="K89" s="5">
        <f>IF($A89="","",INDEX('14denní rozpis směn'!$B$3:$F$16,'Plán směn'!$E89+MOD('Plán směn'!$C89,2)*7,5))</f>
        <v>0</v>
      </c>
      <c r="L89" s="4">
        <f t="shared" si="12"/>
        <v>0</v>
      </c>
      <c r="M89" s="3">
        <f>IF($A89="","",IF(DAY($A89+1)=1,SUM(L$3:L89)-SUM(M$2:M88),""))</f>
      </c>
      <c r="N89" s="48">
        <f t="shared" si="13"/>
        <v>0</v>
      </c>
      <c r="O89" s="44">
        <f t="shared" si="14"/>
      </c>
    </row>
    <row r="90" spans="1:15" ht="12.75">
      <c r="A90" s="43">
        <f t="shared" si="15"/>
        <v>39656</v>
      </c>
      <c r="B90" s="41">
        <f t="shared" si="8"/>
        <v>7</v>
      </c>
      <c r="C90" s="41">
        <f t="shared" si="9"/>
        <v>30</v>
      </c>
      <c r="D90" s="41">
        <f>IF(A90="","",COUNTIF(Svátky!$A$2:$A$13,'Plán směn'!A90))</f>
        <v>0</v>
      </c>
      <c r="E90" s="42">
        <f t="shared" si="10"/>
        <v>7</v>
      </c>
      <c r="F90" s="5">
        <f>IF(A90="","",INDEX('14denní rozpis směn'!$B$3:$F$16,'Plán směn'!$E90+MOD('Plán směn'!$C90,2)*7,1))</f>
        <v>0</v>
      </c>
      <c r="G90" s="5">
        <f>IF(B90="","",INDEX('14denní rozpis směn'!$B$3:$F$16,'Plán směn'!$E90+MOD('Plán směn'!$C90,2)*7,2))</f>
        <v>0</v>
      </c>
      <c r="H90" s="4">
        <f t="shared" si="11"/>
        <v>0</v>
      </c>
      <c r="I90" s="3">
        <f>IF(A90="","",IF(DAY(A90+1)=1,SUM($H$3:H90)-SUM($I$2:I89),""))</f>
      </c>
      <c r="J90" s="5">
        <f>IF($A90="","",INDEX('14denní rozpis směn'!$B$3:$F$16,'Plán směn'!$E90+MOD('Plán směn'!$C90,2)*7,4))</f>
        <v>0</v>
      </c>
      <c r="K90" s="5">
        <f>IF($A90="","",INDEX('14denní rozpis směn'!$B$3:$F$16,'Plán směn'!$E90+MOD('Plán směn'!$C90,2)*7,5))</f>
        <v>0</v>
      </c>
      <c r="L90" s="4">
        <f t="shared" si="12"/>
        <v>0</v>
      </c>
      <c r="M90" s="3">
        <f>IF($A90="","",IF(DAY($A90+1)=1,SUM(L$3:L90)-SUM(M$2:M89),""))</f>
      </c>
      <c r="N90" s="48">
        <f t="shared" si="13"/>
        <v>0</v>
      </c>
      <c r="O90" s="44">
        <f t="shared" si="14"/>
      </c>
    </row>
    <row r="91" spans="1:15" ht="12.75">
      <c r="A91" s="43">
        <f t="shared" si="15"/>
        <v>39657</v>
      </c>
      <c r="B91" s="41">
        <f t="shared" si="8"/>
        <v>7</v>
      </c>
      <c r="C91" s="41">
        <f t="shared" si="9"/>
        <v>31</v>
      </c>
      <c r="D91" s="41">
        <f>IF(A91="","",COUNTIF(Svátky!$A$2:$A$13,'Plán směn'!A91))</f>
        <v>0</v>
      </c>
      <c r="E91" s="42">
        <f t="shared" si="10"/>
        <v>1</v>
      </c>
      <c r="F91" s="5">
        <f>IF(A91="","",INDEX('14denní rozpis směn'!$B$3:$F$16,'Plán směn'!$E91+MOD('Plán směn'!$C91,2)*7,1))</f>
        <v>7.5</v>
      </c>
      <c r="G91" s="5">
        <f>IF(B91="","",INDEX('14denní rozpis směn'!$B$3:$F$16,'Plán směn'!$E91+MOD('Plán směn'!$C91,2)*7,2))</f>
        <v>15</v>
      </c>
      <c r="H91" s="4">
        <f t="shared" si="11"/>
        <v>7</v>
      </c>
      <c r="I91" s="3">
        <f>IF(A91="","",IF(DAY(A91+1)=1,SUM($H$3:H91)-SUM($I$2:I90),""))</f>
      </c>
      <c r="J91" s="5">
        <f>IF($A91="","",INDEX('14denní rozpis směn'!$B$3:$F$16,'Plán směn'!$E91+MOD('Plán směn'!$C91,2)*7,4))</f>
        <v>8</v>
      </c>
      <c r="K91" s="5">
        <f>IF($A91="","",INDEX('14denní rozpis směn'!$B$3:$F$16,'Plán směn'!$E91+MOD('Plán směn'!$C91,2)*7,5))</f>
        <v>17.5</v>
      </c>
      <c r="L91" s="4">
        <f t="shared" si="12"/>
        <v>9</v>
      </c>
      <c r="M91" s="3">
        <f>IF($A91="","",IF(DAY($A91+1)=1,SUM(L$3:L91)-SUM(M$2:M90),""))</f>
      </c>
      <c r="N91" s="48">
        <f t="shared" si="13"/>
        <v>2</v>
      </c>
      <c r="O91" s="44">
        <f t="shared" si="14"/>
      </c>
    </row>
    <row r="92" spans="1:15" ht="12.75">
      <c r="A92" s="43">
        <f t="shared" si="15"/>
        <v>39658</v>
      </c>
      <c r="B92" s="41">
        <f t="shared" si="8"/>
        <v>7</v>
      </c>
      <c r="C92" s="41">
        <f t="shared" si="9"/>
        <v>31</v>
      </c>
      <c r="D92" s="41">
        <f>IF(A92="","",COUNTIF(Svátky!$A$2:$A$13,'Plán směn'!A92))</f>
        <v>0</v>
      </c>
      <c r="E92" s="42">
        <f t="shared" si="10"/>
        <v>2</v>
      </c>
      <c r="F92" s="5">
        <f>IF(A92="","",INDEX('14denní rozpis směn'!$B$3:$F$16,'Plán směn'!$E92+MOD('Plán směn'!$C92,2)*7,1))</f>
        <v>7.5</v>
      </c>
      <c r="G92" s="5">
        <f>IF(B92="","",INDEX('14denní rozpis směn'!$B$3:$F$16,'Plán směn'!$E92+MOD('Plán směn'!$C92,2)*7,2))</f>
        <v>15</v>
      </c>
      <c r="H92" s="4">
        <f t="shared" si="11"/>
        <v>7</v>
      </c>
      <c r="I92" s="3">
        <f>IF(A92="","",IF(DAY(A92+1)=1,SUM($H$3:H92)-SUM($I$2:I91),""))</f>
      </c>
      <c r="J92" s="5">
        <f>IF($A92="","",INDEX('14denní rozpis směn'!$B$3:$F$16,'Plán směn'!$E92+MOD('Plán směn'!$C92,2)*7,4))</f>
        <v>8</v>
      </c>
      <c r="K92" s="5">
        <f>IF($A92="","",INDEX('14denní rozpis směn'!$B$3:$F$16,'Plán směn'!$E92+MOD('Plán směn'!$C92,2)*7,5))</f>
        <v>17.5</v>
      </c>
      <c r="L92" s="4">
        <f t="shared" si="12"/>
        <v>9</v>
      </c>
      <c r="M92" s="3">
        <f>IF($A92="","",IF(DAY($A92+1)=1,SUM(L$3:L92)-SUM(M$2:M91),""))</f>
      </c>
      <c r="N92" s="48">
        <f t="shared" si="13"/>
        <v>2</v>
      </c>
      <c r="O92" s="44">
        <f t="shared" si="14"/>
      </c>
    </row>
    <row r="93" spans="1:15" ht="12.75">
      <c r="A93" s="43">
        <f t="shared" si="15"/>
        <v>39659</v>
      </c>
      <c r="B93" s="41">
        <f t="shared" si="8"/>
        <v>7</v>
      </c>
      <c r="C93" s="41">
        <f t="shared" si="9"/>
        <v>31</v>
      </c>
      <c r="D93" s="41">
        <f>IF(A93="","",COUNTIF(Svátky!$A$2:$A$13,'Plán směn'!A93))</f>
        <v>0</v>
      </c>
      <c r="E93" s="42">
        <f t="shared" si="10"/>
        <v>3</v>
      </c>
      <c r="F93" s="5">
        <f>IF(A93="","",INDEX('14denní rozpis směn'!$B$3:$F$16,'Plán směn'!$E93+MOD('Plán směn'!$C93,2)*7,1))</f>
        <v>8</v>
      </c>
      <c r="G93" s="5">
        <f>IF(B93="","",INDEX('14denní rozpis směn'!$B$3:$F$16,'Plán směn'!$E93+MOD('Plán směn'!$C93,2)*7,2))</f>
        <v>17.5</v>
      </c>
      <c r="H93" s="4">
        <f t="shared" si="11"/>
        <v>9</v>
      </c>
      <c r="I93" s="3">
        <f>IF(A93="","",IF(DAY(A93+1)=1,SUM($H$3:H93)-SUM($I$2:I92),""))</f>
      </c>
      <c r="J93" s="5">
        <f>IF($A93="","",INDEX('14denní rozpis směn'!$B$3:$F$16,'Plán směn'!$E93+MOD('Plán směn'!$C93,2)*7,4))</f>
        <v>7.5</v>
      </c>
      <c r="K93" s="5">
        <f>IF($A93="","",INDEX('14denní rozpis směn'!$B$3:$F$16,'Plán směn'!$E93+MOD('Plán směn'!$C93,2)*7,5))</f>
        <v>15</v>
      </c>
      <c r="L93" s="4">
        <f t="shared" si="12"/>
        <v>7</v>
      </c>
      <c r="M93" s="3">
        <f>IF($A93="","",IF(DAY($A93+1)=1,SUM(L$3:L93)-SUM(M$2:M92),""))</f>
      </c>
      <c r="N93" s="48">
        <f t="shared" si="13"/>
        <v>-2</v>
      </c>
      <c r="O93" s="44">
        <f t="shared" si="14"/>
      </c>
    </row>
    <row r="94" spans="1:15" ht="12.75">
      <c r="A94" s="43">
        <f t="shared" si="15"/>
        <v>39660</v>
      </c>
      <c r="B94" s="41">
        <f t="shared" si="8"/>
        <v>7</v>
      </c>
      <c r="C94" s="41">
        <f t="shared" si="9"/>
        <v>31</v>
      </c>
      <c r="D94" s="41">
        <f>IF(A94="","",COUNTIF(Svátky!$A$2:$A$13,'Plán směn'!A94))</f>
        <v>0</v>
      </c>
      <c r="E94" s="42">
        <f t="shared" si="10"/>
        <v>4</v>
      </c>
      <c r="F94" s="5">
        <f>IF(A94="","",INDEX('14denní rozpis směn'!$B$3:$F$16,'Plán směn'!$E94+MOD('Plán směn'!$C94,2)*7,1))</f>
        <v>8</v>
      </c>
      <c r="G94" s="5">
        <f>IF(B94="","",INDEX('14denní rozpis směn'!$B$3:$F$16,'Plán směn'!$E94+MOD('Plán směn'!$C94,2)*7,2))</f>
        <v>17.5</v>
      </c>
      <c r="H94" s="4">
        <f t="shared" si="11"/>
        <v>9</v>
      </c>
      <c r="I94" s="3">
        <f>IF(A94="","",IF(DAY(A94+1)=1,SUM($H$3:H94)-SUM($I$2:I93),""))</f>
        <v>185</v>
      </c>
      <c r="J94" s="5">
        <f>IF($A94="","",INDEX('14denní rozpis směn'!$B$3:$F$16,'Plán směn'!$E94+MOD('Plán směn'!$C94,2)*7,4))</f>
        <v>7.5</v>
      </c>
      <c r="K94" s="5">
        <f>IF($A94="","",INDEX('14denní rozpis směn'!$B$3:$F$16,'Plán směn'!$E94+MOD('Plán směn'!$C94,2)*7,5))</f>
        <v>15</v>
      </c>
      <c r="L94" s="4">
        <f t="shared" si="12"/>
        <v>7</v>
      </c>
      <c r="M94" s="3">
        <f>IF($A94="","",IF(DAY($A94+1)=1,SUM(L$3:L94)-SUM(M$2:M93),""))</f>
        <v>183</v>
      </c>
      <c r="N94" s="48">
        <f t="shared" si="13"/>
        <v>-2</v>
      </c>
      <c r="O94" s="44">
        <f t="shared" si="14"/>
        <v>-2</v>
      </c>
    </row>
    <row r="95" spans="1:15" ht="12.75">
      <c r="A95" s="43">
        <f t="shared" si="15"/>
        <v>39661</v>
      </c>
      <c r="B95" s="41">
        <f t="shared" si="8"/>
        <v>8</v>
      </c>
      <c r="C95" s="41">
        <f t="shared" si="9"/>
        <v>31</v>
      </c>
      <c r="D95" s="41">
        <f>IF(A95="","",COUNTIF(Svátky!$A$2:$A$13,'Plán směn'!A95))</f>
        <v>0</v>
      </c>
      <c r="E95" s="42">
        <f t="shared" si="10"/>
        <v>5</v>
      </c>
      <c r="F95" s="5">
        <f>IF(A95="","",INDEX('14denní rozpis směn'!$B$3:$F$16,'Plán směn'!$E95+MOD('Plán směn'!$C95,2)*7,1))</f>
        <v>8</v>
      </c>
      <c r="G95" s="5">
        <f>IF(B95="","",INDEX('14denní rozpis směn'!$B$3:$F$16,'Plán směn'!$E95+MOD('Plán směn'!$C95,2)*7,2))</f>
        <v>17.5</v>
      </c>
      <c r="H95" s="4">
        <f t="shared" si="11"/>
        <v>9</v>
      </c>
      <c r="I95" s="3">
        <f>IF(A95="","",IF(DAY(A95+1)=1,SUM($H$3:H95)-SUM($I$2:I94),""))</f>
      </c>
      <c r="J95" s="5">
        <f>IF($A95="","",INDEX('14denní rozpis směn'!$B$3:$F$16,'Plán směn'!$E95+MOD('Plán směn'!$C95,2)*7,4))</f>
        <v>7.5</v>
      </c>
      <c r="K95" s="5">
        <f>IF($A95="","",INDEX('14denní rozpis směn'!$B$3:$F$16,'Plán směn'!$E95+MOD('Plán směn'!$C95,2)*7,5))</f>
        <v>15</v>
      </c>
      <c r="L95" s="4">
        <f t="shared" si="12"/>
        <v>7</v>
      </c>
      <c r="M95" s="3">
        <f>IF($A95="","",IF(DAY($A95+1)=1,SUM(L$3:L95)-SUM(M$2:M94),""))</f>
      </c>
      <c r="N95" s="48">
        <f t="shared" si="13"/>
        <v>-2</v>
      </c>
      <c r="O95" s="44">
        <f t="shared" si="14"/>
      </c>
    </row>
    <row r="96" spans="1:15" ht="12.75">
      <c r="A96" s="43">
        <f t="shared" si="15"/>
        <v>39662</v>
      </c>
      <c r="B96" s="41">
        <f t="shared" si="8"/>
        <v>8</v>
      </c>
      <c r="C96" s="41">
        <f t="shared" si="9"/>
        <v>31</v>
      </c>
      <c r="D96" s="41">
        <f>IF(A96="","",COUNTIF(Svátky!$A$2:$A$13,'Plán směn'!A96))</f>
        <v>0</v>
      </c>
      <c r="E96" s="42">
        <f t="shared" si="10"/>
        <v>6</v>
      </c>
      <c r="F96" s="5">
        <f>IF(A96="","",INDEX('14denní rozpis směn'!$B$3:$F$16,'Plán směn'!$E96+MOD('Plán směn'!$C96,2)*7,1))</f>
        <v>0</v>
      </c>
      <c r="G96" s="5">
        <f>IF(B96="","",INDEX('14denní rozpis směn'!$B$3:$F$16,'Plán směn'!$E96+MOD('Plán směn'!$C96,2)*7,2))</f>
        <v>0</v>
      </c>
      <c r="H96" s="4">
        <f t="shared" si="11"/>
        <v>0</v>
      </c>
      <c r="I96" s="3">
        <f>IF(A96="","",IF(DAY(A96+1)=1,SUM($H$3:H96)-SUM($I$2:I95),""))</f>
      </c>
      <c r="J96" s="5">
        <f>IF($A96="","",INDEX('14denní rozpis směn'!$B$3:$F$16,'Plán směn'!$E96+MOD('Plán směn'!$C96,2)*7,4))</f>
        <v>0</v>
      </c>
      <c r="K96" s="5">
        <f>IF($A96="","",INDEX('14denní rozpis směn'!$B$3:$F$16,'Plán směn'!$E96+MOD('Plán směn'!$C96,2)*7,5))</f>
        <v>0</v>
      </c>
      <c r="L96" s="4">
        <f t="shared" si="12"/>
        <v>0</v>
      </c>
      <c r="M96" s="3">
        <f>IF($A96="","",IF(DAY($A96+1)=1,SUM(L$3:L96)-SUM(M$2:M95),""))</f>
      </c>
      <c r="N96" s="48">
        <f t="shared" si="13"/>
        <v>0</v>
      </c>
      <c r="O96" s="44">
        <f t="shared" si="14"/>
      </c>
    </row>
    <row r="97" spans="1:15" ht="12.75">
      <c r="A97" s="43">
        <f t="shared" si="15"/>
        <v>39663</v>
      </c>
      <c r="B97" s="41">
        <f t="shared" si="8"/>
        <v>8</v>
      </c>
      <c r="C97" s="41">
        <f t="shared" si="9"/>
        <v>31</v>
      </c>
      <c r="D97" s="41">
        <f>IF(A97="","",COUNTIF(Svátky!$A$2:$A$13,'Plán směn'!A97))</f>
        <v>0</v>
      </c>
      <c r="E97" s="42">
        <f t="shared" si="10"/>
        <v>7</v>
      </c>
      <c r="F97" s="5">
        <f>IF(A97="","",INDEX('14denní rozpis směn'!$B$3:$F$16,'Plán směn'!$E97+MOD('Plán směn'!$C97,2)*7,1))</f>
        <v>0</v>
      </c>
      <c r="G97" s="5">
        <f>IF(B97="","",INDEX('14denní rozpis směn'!$B$3:$F$16,'Plán směn'!$E97+MOD('Plán směn'!$C97,2)*7,2))</f>
        <v>0</v>
      </c>
      <c r="H97" s="4">
        <f t="shared" si="11"/>
        <v>0</v>
      </c>
      <c r="I97" s="3">
        <f>IF(A97="","",IF(DAY(A97+1)=1,SUM($H$3:H97)-SUM($I$2:I96),""))</f>
      </c>
      <c r="J97" s="5">
        <f>IF($A97="","",INDEX('14denní rozpis směn'!$B$3:$F$16,'Plán směn'!$E97+MOD('Plán směn'!$C97,2)*7,4))</f>
        <v>0</v>
      </c>
      <c r="K97" s="5">
        <f>IF($A97="","",INDEX('14denní rozpis směn'!$B$3:$F$16,'Plán směn'!$E97+MOD('Plán směn'!$C97,2)*7,5))</f>
        <v>0</v>
      </c>
      <c r="L97" s="4">
        <f t="shared" si="12"/>
        <v>0</v>
      </c>
      <c r="M97" s="3">
        <f>IF($A97="","",IF(DAY($A97+1)=1,SUM(L$3:L97)-SUM(M$2:M96),""))</f>
      </c>
      <c r="N97" s="48">
        <f t="shared" si="13"/>
        <v>0</v>
      </c>
      <c r="O97" s="44">
        <f t="shared" si="14"/>
      </c>
    </row>
    <row r="98" spans="1:15" ht="12.75">
      <c r="A98" s="43">
        <f t="shared" si="15"/>
        <v>39664</v>
      </c>
      <c r="B98" s="41">
        <f t="shared" si="8"/>
        <v>8</v>
      </c>
      <c r="C98" s="41">
        <f t="shared" si="9"/>
        <v>32</v>
      </c>
      <c r="D98" s="41">
        <f>IF(A98="","",COUNTIF(Svátky!$A$2:$A$13,'Plán směn'!A98))</f>
        <v>0</v>
      </c>
      <c r="E98" s="42">
        <f t="shared" si="10"/>
        <v>1</v>
      </c>
      <c r="F98" s="5">
        <f>IF(A98="","",INDEX('14denní rozpis směn'!$B$3:$F$16,'Plán směn'!$E98+MOD('Plán směn'!$C98,2)*7,1))</f>
        <v>8</v>
      </c>
      <c r="G98" s="5">
        <f>IF(B98="","",INDEX('14denní rozpis směn'!$B$3:$F$16,'Plán směn'!$E98+MOD('Plán směn'!$C98,2)*7,2))</f>
        <v>17.5</v>
      </c>
      <c r="H98" s="4">
        <f t="shared" si="11"/>
        <v>9</v>
      </c>
      <c r="I98" s="3">
        <f>IF(A98="","",IF(DAY(A98+1)=1,SUM($H$3:H98)-SUM($I$2:I97),""))</f>
      </c>
      <c r="J98" s="5">
        <f>IF($A98="","",INDEX('14denní rozpis směn'!$B$3:$F$16,'Plán směn'!$E98+MOD('Plán směn'!$C98,2)*7,4))</f>
        <v>7.5</v>
      </c>
      <c r="K98" s="5">
        <f>IF($A98="","",INDEX('14denní rozpis směn'!$B$3:$F$16,'Plán směn'!$E98+MOD('Plán směn'!$C98,2)*7,5))</f>
        <v>15</v>
      </c>
      <c r="L98" s="4">
        <f t="shared" si="12"/>
        <v>7</v>
      </c>
      <c r="M98" s="3">
        <f>IF($A98="","",IF(DAY($A98+1)=1,SUM(L$3:L98)-SUM(M$2:M97),""))</f>
      </c>
      <c r="N98" s="48">
        <f t="shared" si="13"/>
        <v>-2</v>
      </c>
      <c r="O98" s="44">
        <f t="shared" si="14"/>
      </c>
    </row>
    <row r="99" spans="1:15" ht="12.75">
      <c r="A99" s="43">
        <f t="shared" si="15"/>
        <v>39665</v>
      </c>
      <c r="B99" s="41">
        <f t="shared" si="8"/>
        <v>8</v>
      </c>
      <c r="C99" s="41">
        <f t="shared" si="9"/>
        <v>32</v>
      </c>
      <c r="D99" s="41">
        <f>IF(A99="","",COUNTIF(Svátky!$A$2:$A$13,'Plán směn'!A99))</f>
        <v>0</v>
      </c>
      <c r="E99" s="42">
        <f t="shared" si="10"/>
        <v>2</v>
      </c>
      <c r="F99" s="5">
        <f>IF(A99="","",INDEX('14denní rozpis směn'!$B$3:$F$16,'Plán směn'!$E99+MOD('Plán směn'!$C99,2)*7,1))</f>
        <v>8</v>
      </c>
      <c r="G99" s="5">
        <f>IF(B99="","",INDEX('14denní rozpis směn'!$B$3:$F$16,'Plán směn'!$E99+MOD('Plán směn'!$C99,2)*7,2))</f>
        <v>17.5</v>
      </c>
      <c r="H99" s="4">
        <f t="shared" si="11"/>
        <v>9</v>
      </c>
      <c r="I99" s="3">
        <f>IF(A99="","",IF(DAY(A99+1)=1,SUM($H$3:H99)-SUM($I$2:I98),""))</f>
      </c>
      <c r="J99" s="5">
        <f>IF($A99="","",INDEX('14denní rozpis směn'!$B$3:$F$16,'Plán směn'!$E99+MOD('Plán směn'!$C99,2)*7,4))</f>
        <v>7.5</v>
      </c>
      <c r="K99" s="5">
        <f>IF($A99="","",INDEX('14denní rozpis směn'!$B$3:$F$16,'Plán směn'!$E99+MOD('Plán směn'!$C99,2)*7,5))</f>
        <v>15</v>
      </c>
      <c r="L99" s="4">
        <f t="shared" si="12"/>
        <v>7</v>
      </c>
      <c r="M99" s="3">
        <f>IF($A99="","",IF(DAY($A99+1)=1,SUM(L$3:L99)-SUM(M$2:M98),""))</f>
      </c>
      <c r="N99" s="48">
        <f t="shared" si="13"/>
        <v>-2</v>
      </c>
      <c r="O99" s="44">
        <f t="shared" si="14"/>
      </c>
    </row>
    <row r="100" spans="1:15" ht="12.75">
      <c r="A100" s="43">
        <f t="shared" si="15"/>
        <v>39666</v>
      </c>
      <c r="B100" s="41">
        <f t="shared" si="8"/>
        <v>8</v>
      </c>
      <c r="C100" s="41">
        <f t="shared" si="9"/>
        <v>32</v>
      </c>
      <c r="D100" s="41">
        <f>IF(A100="","",COUNTIF(Svátky!$A$2:$A$13,'Plán směn'!A100))</f>
        <v>0</v>
      </c>
      <c r="E100" s="42">
        <f t="shared" si="10"/>
        <v>3</v>
      </c>
      <c r="F100" s="5">
        <f>IF(A100="","",INDEX('14denní rozpis směn'!$B$3:$F$16,'Plán směn'!$E100+MOD('Plán směn'!$C100,2)*7,1))</f>
        <v>7.5</v>
      </c>
      <c r="G100" s="5">
        <f>IF(B100="","",INDEX('14denní rozpis směn'!$B$3:$F$16,'Plán směn'!$E100+MOD('Plán směn'!$C100,2)*7,2))</f>
        <v>15</v>
      </c>
      <c r="H100" s="4">
        <f t="shared" si="11"/>
        <v>7</v>
      </c>
      <c r="I100" s="3">
        <f>IF(A100="","",IF(DAY(A100+1)=1,SUM($H$3:H100)-SUM($I$2:I99),""))</f>
      </c>
      <c r="J100" s="5">
        <f>IF($A100="","",INDEX('14denní rozpis směn'!$B$3:$F$16,'Plán směn'!$E100+MOD('Plán směn'!$C100,2)*7,4))</f>
        <v>8</v>
      </c>
      <c r="K100" s="5">
        <f>IF($A100="","",INDEX('14denní rozpis směn'!$B$3:$F$16,'Plán směn'!$E100+MOD('Plán směn'!$C100,2)*7,5))</f>
        <v>17.5</v>
      </c>
      <c r="L100" s="4">
        <f t="shared" si="12"/>
        <v>9</v>
      </c>
      <c r="M100" s="3">
        <f>IF($A100="","",IF(DAY($A100+1)=1,SUM(L$3:L100)-SUM(M$2:M99),""))</f>
      </c>
      <c r="N100" s="48">
        <f t="shared" si="13"/>
        <v>2</v>
      </c>
      <c r="O100" s="44">
        <f t="shared" si="14"/>
      </c>
    </row>
    <row r="101" spans="1:15" ht="12.75">
      <c r="A101" s="43">
        <f t="shared" si="15"/>
        <v>39667</v>
      </c>
      <c r="B101" s="41">
        <f t="shared" si="8"/>
        <v>8</v>
      </c>
      <c r="C101" s="41">
        <f t="shared" si="9"/>
        <v>32</v>
      </c>
      <c r="D101" s="41">
        <f>IF(A101="","",COUNTIF(Svátky!$A$2:$A$13,'Plán směn'!A101))</f>
        <v>0</v>
      </c>
      <c r="E101" s="42">
        <f t="shared" si="10"/>
        <v>4</v>
      </c>
      <c r="F101" s="5">
        <f>IF(A101="","",INDEX('14denní rozpis směn'!$B$3:$F$16,'Plán směn'!$E101+MOD('Plán směn'!$C101,2)*7,1))</f>
        <v>7.5</v>
      </c>
      <c r="G101" s="5">
        <f>IF(B101="","",INDEX('14denní rozpis směn'!$B$3:$F$16,'Plán směn'!$E101+MOD('Plán směn'!$C101,2)*7,2))</f>
        <v>15</v>
      </c>
      <c r="H101" s="4">
        <f t="shared" si="11"/>
        <v>7</v>
      </c>
      <c r="I101" s="3">
        <f>IF(A101="","",IF(DAY(A101+1)=1,SUM($H$3:H101)-SUM($I$2:I100),""))</f>
      </c>
      <c r="J101" s="5">
        <f>IF($A101="","",INDEX('14denní rozpis směn'!$B$3:$F$16,'Plán směn'!$E101+MOD('Plán směn'!$C101,2)*7,4))</f>
        <v>8</v>
      </c>
      <c r="K101" s="5">
        <f>IF($A101="","",INDEX('14denní rozpis směn'!$B$3:$F$16,'Plán směn'!$E101+MOD('Plán směn'!$C101,2)*7,5))</f>
        <v>17.5</v>
      </c>
      <c r="L101" s="4">
        <f t="shared" si="12"/>
        <v>9</v>
      </c>
      <c r="M101" s="3">
        <f>IF($A101="","",IF(DAY($A101+1)=1,SUM(L$3:L101)-SUM(M$2:M100),""))</f>
      </c>
      <c r="N101" s="48">
        <f t="shared" si="13"/>
        <v>2</v>
      </c>
      <c r="O101" s="44">
        <f t="shared" si="14"/>
      </c>
    </row>
    <row r="102" spans="1:15" ht="12.75">
      <c r="A102" s="43">
        <f t="shared" si="15"/>
        <v>39668</v>
      </c>
      <c r="B102" s="41">
        <f t="shared" si="8"/>
        <v>8</v>
      </c>
      <c r="C102" s="41">
        <f t="shared" si="9"/>
        <v>32</v>
      </c>
      <c r="D102" s="41">
        <f>IF(A102="","",COUNTIF(Svátky!$A$2:$A$13,'Plán směn'!A102))</f>
        <v>0</v>
      </c>
      <c r="E102" s="42">
        <f t="shared" si="10"/>
        <v>5</v>
      </c>
      <c r="F102" s="5">
        <f>IF(A102="","",INDEX('14denní rozpis směn'!$B$3:$F$16,'Plán směn'!$E102+MOD('Plán směn'!$C102,2)*7,1))</f>
        <v>7.5</v>
      </c>
      <c r="G102" s="5">
        <f>IF(B102="","",INDEX('14denní rozpis směn'!$B$3:$F$16,'Plán směn'!$E102+MOD('Plán směn'!$C102,2)*7,2))</f>
        <v>15</v>
      </c>
      <c r="H102" s="4">
        <f t="shared" si="11"/>
        <v>7</v>
      </c>
      <c r="I102" s="3">
        <f>IF(A102="","",IF(DAY(A102+1)=1,SUM($H$3:H102)-SUM($I$2:I101),""))</f>
      </c>
      <c r="J102" s="5">
        <f>IF($A102="","",INDEX('14denní rozpis směn'!$B$3:$F$16,'Plán směn'!$E102+MOD('Plán směn'!$C102,2)*7,4))</f>
        <v>8</v>
      </c>
      <c r="K102" s="5">
        <f>IF($A102="","",INDEX('14denní rozpis směn'!$B$3:$F$16,'Plán směn'!$E102+MOD('Plán směn'!$C102,2)*7,5))</f>
        <v>17.5</v>
      </c>
      <c r="L102" s="4">
        <f t="shared" si="12"/>
        <v>9</v>
      </c>
      <c r="M102" s="3">
        <f>IF($A102="","",IF(DAY($A102+1)=1,SUM(L$3:L102)-SUM(M$2:M101),""))</f>
      </c>
      <c r="N102" s="48">
        <f t="shared" si="13"/>
        <v>2</v>
      </c>
      <c r="O102" s="44">
        <f t="shared" si="14"/>
      </c>
    </row>
    <row r="103" spans="1:15" ht="12.75">
      <c r="A103" s="43">
        <f t="shared" si="15"/>
        <v>39669</v>
      </c>
      <c r="B103" s="41">
        <f t="shared" si="8"/>
        <v>8</v>
      </c>
      <c r="C103" s="41">
        <f t="shared" si="9"/>
        <v>32</v>
      </c>
      <c r="D103" s="41">
        <f>IF(A103="","",COUNTIF(Svátky!$A$2:$A$13,'Plán směn'!A103))</f>
        <v>0</v>
      </c>
      <c r="E103" s="42">
        <f t="shared" si="10"/>
        <v>6</v>
      </c>
      <c r="F103" s="5">
        <f>IF(A103="","",INDEX('14denní rozpis směn'!$B$3:$F$16,'Plán směn'!$E103+MOD('Plán směn'!$C103,2)*7,1))</f>
        <v>0</v>
      </c>
      <c r="G103" s="5">
        <f>IF(B103="","",INDEX('14denní rozpis směn'!$B$3:$F$16,'Plán směn'!$E103+MOD('Plán směn'!$C103,2)*7,2))</f>
        <v>0</v>
      </c>
      <c r="H103" s="4">
        <f t="shared" si="11"/>
        <v>0</v>
      </c>
      <c r="I103" s="3">
        <f>IF(A103="","",IF(DAY(A103+1)=1,SUM($H$3:H103)-SUM($I$2:I102),""))</f>
      </c>
      <c r="J103" s="5">
        <f>IF($A103="","",INDEX('14denní rozpis směn'!$B$3:$F$16,'Plán směn'!$E103+MOD('Plán směn'!$C103,2)*7,4))</f>
        <v>0</v>
      </c>
      <c r="K103" s="5">
        <f>IF($A103="","",INDEX('14denní rozpis směn'!$B$3:$F$16,'Plán směn'!$E103+MOD('Plán směn'!$C103,2)*7,5))</f>
        <v>0</v>
      </c>
      <c r="L103" s="4">
        <f t="shared" si="12"/>
        <v>0</v>
      </c>
      <c r="M103" s="3">
        <f>IF($A103="","",IF(DAY($A103+1)=1,SUM(L$3:L103)-SUM(M$2:M102),""))</f>
      </c>
      <c r="N103" s="48">
        <f t="shared" si="13"/>
        <v>0</v>
      </c>
      <c r="O103" s="44">
        <f t="shared" si="14"/>
      </c>
    </row>
    <row r="104" spans="1:15" ht="12.75">
      <c r="A104" s="43">
        <f t="shared" si="15"/>
        <v>39670</v>
      </c>
      <c r="B104" s="41">
        <f t="shared" si="8"/>
        <v>8</v>
      </c>
      <c r="C104" s="41">
        <f t="shared" si="9"/>
        <v>32</v>
      </c>
      <c r="D104" s="41">
        <f>IF(A104="","",COUNTIF(Svátky!$A$2:$A$13,'Plán směn'!A104))</f>
        <v>0</v>
      </c>
      <c r="E104" s="42">
        <f t="shared" si="10"/>
        <v>7</v>
      </c>
      <c r="F104" s="5">
        <f>IF(A104="","",INDEX('14denní rozpis směn'!$B$3:$F$16,'Plán směn'!$E104+MOD('Plán směn'!$C104,2)*7,1))</f>
        <v>0</v>
      </c>
      <c r="G104" s="5">
        <f>IF(B104="","",INDEX('14denní rozpis směn'!$B$3:$F$16,'Plán směn'!$E104+MOD('Plán směn'!$C104,2)*7,2))</f>
        <v>0</v>
      </c>
      <c r="H104" s="4">
        <f t="shared" si="11"/>
        <v>0</v>
      </c>
      <c r="I104" s="3">
        <f>IF(A104="","",IF(DAY(A104+1)=1,SUM($H$3:H104)-SUM($I$2:I103),""))</f>
      </c>
      <c r="J104" s="5">
        <f>IF($A104="","",INDEX('14denní rozpis směn'!$B$3:$F$16,'Plán směn'!$E104+MOD('Plán směn'!$C104,2)*7,4))</f>
        <v>0</v>
      </c>
      <c r="K104" s="5">
        <f>IF($A104="","",INDEX('14denní rozpis směn'!$B$3:$F$16,'Plán směn'!$E104+MOD('Plán směn'!$C104,2)*7,5))</f>
        <v>0</v>
      </c>
      <c r="L104" s="4">
        <f t="shared" si="12"/>
        <v>0</v>
      </c>
      <c r="M104" s="3">
        <f>IF($A104="","",IF(DAY($A104+1)=1,SUM(L$3:L104)-SUM(M$2:M103),""))</f>
      </c>
      <c r="N104" s="48">
        <f t="shared" si="13"/>
        <v>0</v>
      </c>
      <c r="O104" s="44">
        <f t="shared" si="14"/>
      </c>
    </row>
    <row r="105" spans="1:15" ht="12.75">
      <c r="A105" s="43">
        <f t="shared" si="15"/>
        <v>39671</v>
      </c>
      <c r="B105" s="41">
        <f t="shared" si="8"/>
        <v>8</v>
      </c>
      <c r="C105" s="41">
        <f t="shared" si="9"/>
        <v>33</v>
      </c>
      <c r="D105" s="41">
        <f>IF(A105="","",COUNTIF(Svátky!$A$2:$A$13,'Plán směn'!A105))</f>
        <v>0</v>
      </c>
      <c r="E105" s="42">
        <f t="shared" si="10"/>
        <v>1</v>
      </c>
      <c r="F105" s="5">
        <f>IF(A105="","",INDEX('14denní rozpis směn'!$B$3:$F$16,'Plán směn'!$E105+MOD('Plán směn'!$C105,2)*7,1))</f>
        <v>7.5</v>
      </c>
      <c r="G105" s="5">
        <f>IF(B105="","",INDEX('14denní rozpis směn'!$B$3:$F$16,'Plán směn'!$E105+MOD('Plán směn'!$C105,2)*7,2))</f>
        <v>15</v>
      </c>
      <c r="H105" s="4">
        <f t="shared" si="11"/>
        <v>7</v>
      </c>
      <c r="I105" s="3">
        <f>IF(A105="","",IF(DAY(A105+1)=1,SUM($H$3:H105)-SUM($I$2:I104),""))</f>
      </c>
      <c r="J105" s="5">
        <f>IF($A105="","",INDEX('14denní rozpis směn'!$B$3:$F$16,'Plán směn'!$E105+MOD('Plán směn'!$C105,2)*7,4))</f>
        <v>8</v>
      </c>
      <c r="K105" s="5">
        <f>IF($A105="","",INDEX('14denní rozpis směn'!$B$3:$F$16,'Plán směn'!$E105+MOD('Plán směn'!$C105,2)*7,5))</f>
        <v>17.5</v>
      </c>
      <c r="L105" s="4">
        <f t="shared" si="12"/>
        <v>9</v>
      </c>
      <c r="M105" s="3">
        <f>IF($A105="","",IF(DAY($A105+1)=1,SUM(L$3:L105)-SUM(M$2:M104),""))</f>
      </c>
      <c r="N105" s="48">
        <f t="shared" si="13"/>
        <v>2</v>
      </c>
      <c r="O105" s="44">
        <f t="shared" si="14"/>
      </c>
    </row>
    <row r="106" spans="1:15" ht="12.75">
      <c r="A106" s="43">
        <f t="shared" si="15"/>
        <v>39672</v>
      </c>
      <c r="B106" s="41">
        <f t="shared" si="8"/>
        <v>8</v>
      </c>
      <c r="C106" s="41">
        <f t="shared" si="9"/>
        <v>33</v>
      </c>
      <c r="D106" s="41">
        <f>IF(A106="","",COUNTIF(Svátky!$A$2:$A$13,'Plán směn'!A106))</f>
        <v>0</v>
      </c>
      <c r="E106" s="42">
        <f t="shared" si="10"/>
        <v>2</v>
      </c>
      <c r="F106" s="5">
        <f>IF(A106="","",INDEX('14denní rozpis směn'!$B$3:$F$16,'Plán směn'!$E106+MOD('Plán směn'!$C106,2)*7,1))</f>
        <v>7.5</v>
      </c>
      <c r="G106" s="5">
        <f>IF(B106="","",INDEX('14denní rozpis směn'!$B$3:$F$16,'Plán směn'!$E106+MOD('Plán směn'!$C106,2)*7,2))</f>
        <v>15</v>
      </c>
      <c r="H106" s="4">
        <f t="shared" si="11"/>
        <v>7</v>
      </c>
      <c r="I106" s="3">
        <f>IF(A106="","",IF(DAY(A106+1)=1,SUM($H$3:H106)-SUM($I$2:I105),""))</f>
      </c>
      <c r="J106" s="5">
        <f>IF($A106="","",INDEX('14denní rozpis směn'!$B$3:$F$16,'Plán směn'!$E106+MOD('Plán směn'!$C106,2)*7,4))</f>
        <v>8</v>
      </c>
      <c r="K106" s="5">
        <f>IF($A106="","",INDEX('14denní rozpis směn'!$B$3:$F$16,'Plán směn'!$E106+MOD('Plán směn'!$C106,2)*7,5))</f>
        <v>17.5</v>
      </c>
      <c r="L106" s="4">
        <f t="shared" si="12"/>
        <v>9</v>
      </c>
      <c r="M106" s="3">
        <f>IF($A106="","",IF(DAY($A106+1)=1,SUM(L$3:L106)-SUM(M$2:M105),""))</f>
      </c>
      <c r="N106" s="48">
        <f t="shared" si="13"/>
        <v>2</v>
      </c>
      <c r="O106" s="44">
        <f t="shared" si="14"/>
      </c>
    </row>
    <row r="107" spans="1:15" ht="12.75">
      <c r="A107" s="43">
        <f t="shared" si="15"/>
        <v>39673</v>
      </c>
      <c r="B107" s="41">
        <f t="shared" si="8"/>
        <v>8</v>
      </c>
      <c r="C107" s="41">
        <f t="shared" si="9"/>
        <v>33</v>
      </c>
      <c r="D107" s="41">
        <f>IF(A107="","",COUNTIF(Svátky!$A$2:$A$13,'Plán směn'!A107))</f>
        <v>0</v>
      </c>
      <c r="E107" s="42">
        <f t="shared" si="10"/>
        <v>3</v>
      </c>
      <c r="F107" s="5">
        <f>IF(A107="","",INDEX('14denní rozpis směn'!$B$3:$F$16,'Plán směn'!$E107+MOD('Plán směn'!$C107,2)*7,1))</f>
        <v>8</v>
      </c>
      <c r="G107" s="5">
        <f>IF(B107="","",INDEX('14denní rozpis směn'!$B$3:$F$16,'Plán směn'!$E107+MOD('Plán směn'!$C107,2)*7,2))</f>
        <v>17.5</v>
      </c>
      <c r="H107" s="4">
        <f t="shared" si="11"/>
        <v>9</v>
      </c>
      <c r="I107" s="3">
        <f>IF(A107="","",IF(DAY(A107+1)=1,SUM($H$3:H107)-SUM($I$2:I106),""))</f>
      </c>
      <c r="J107" s="5">
        <f>IF($A107="","",INDEX('14denní rozpis směn'!$B$3:$F$16,'Plán směn'!$E107+MOD('Plán směn'!$C107,2)*7,4))</f>
        <v>7.5</v>
      </c>
      <c r="K107" s="5">
        <f>IF($A107="","",INDEX('14denní rozpis směn'!$B$3:$F$16,'Plán směn'!$E107+MOD('Plán směn'!$C107,2)*7,5))</f>
        <v>15</v>
      </c>
      <c r="L107" s="4">
        <f t="shared" si="12"/>
        <v>7</v>
      </c>
      <c r="M107" s="3">
        <f>IF($A107="","",IF(DAY($A107+1)=1,SUM(L$3:L107)-SUM(M$2:M106),""))</f>
      </c>
      <c r="N107" s="48">
        <f t="shared" si="13"/>
        <v>-2</v>
      </c>
      <c r="O107" s="44">
        <f t="shared" si="14"/>
      </c>
    </row>
    <row r="108" spans="1:15" ht="12.75">
      <c r="A108" s="43">
        <f t="shared" si="15"/>
        <v>39674</v>
      </c>
      <c r="B108" s="41">
        <f t="shared" si="8"/>
        <v>8</v>
      </c>
      <c r="C108" s="41">
        <f t="shared" si="9"/>
        <v>33</v>
      </c>
      <c r="D108" s="41">
        <f>IF(A108="","",COUNTIF(Svátky!$A$2:$A$13,'Plán směn'!A108))</f>
        <v>0</v>
      </c>
      <c r="E108" s="42">
        <f t="shared" si="10"/>
        <v>4</v>
      </c>
      <c r="F108" s="5">
        <f>IF(A108="","",INDEX('14denní rozpis směn'!$B$3:$F$16,'Plán směn'!$E108+MOD('Plán směn'!$C108,2)*7,1))</f>
        <v>8</v>
      </c>
      <c r="G108" s="5">
        <f>IF(B108="","",INDEX('14denní rozpis směn'!$B$3:$F$16,'Plán směn'!$E108+MOD('Plán směn'!$C108,2)*7,2))</f>
        <v>17.5</v>
      </c>
      <c r="H108" s="4">
        <f t="shared" si="11"/>
        <v>9</v>
      </c>
      <c r="I108" s="3">
        <f>IF(A108="","",IF(DAY(A108+1)=1,SUM($H$3:H108)-SUM($I$2:I107),""))</f>
      </c>
      <c r="J108" s="5">
        <f>IF($A108="","",INDEX('14denní rozpis směn'!$B$3:$F$16,'Plán směn'!$E108+MOD('Plán směn'!$C108,2)*7,4))</f>
        <v>7.5</v>
      </c>
      <c r="K108" s="5">
        <f>IF($A108="","",INDEX('14denní rozpis směn'!$B$3:$F$16,'Plán směn'!$E108+MOD('Plán směn'!$C108,2)*7,5))</f>
        <v>15</v>
      </c>
      <c r="L108" s="4">
        <f t="shared" si="12"/>
        <v>7</v>
      </c>
      <c r="M108" s="3">
        <f>IF($A108="","",IF(DAY($A108+1)=1,SUM(L$3:L108)-SUM(M$2:M107),""))</f>
      </c>
      <c r="N108" s="48">
        <f t="shared" si="13"/>
        <v>-2</v>
      </c>
      <c r="O108" s="44">
        <f t="shared" si="14"/>
      </c>
    </row>
    <row r="109" spans="1:15" ht="12.75">
      <c r="A109" s="43">
        <f t="shared" si="15"/>
        <v>39675</v>
      </c>
      <c r="B109" s="41">
        <f t="shared" si="8"/>
        <v>8</v>
      </c>
      <c r="C109" s="41">
        <f t="shared" si="9"/>
        <v>33</v>
      </c>
      <c r="D109" s="41">
        <f>IF(A109="","",COUNTIF(Svátky!$A$2:$A$13,'Plán směn'!A109))</f>
        <v>0</v>
      </c>
      <c r="E109" s="42">
        <f t="shared" si="10"/>
        <v>5</v>
      </c>
      <c r="F109" s="5">
        <f>IF(A109="","",INDEX('14denní rozpis směn'!$B$3:$F$16,'Plán směn'!$E109+MOD('Plán směn'!$C109,2)*7,1))</f>
        <v>8</v>
      </c>
      <c r="G109" s="5">
        <f>IF(B109="","",INDEX('14denní rozpis směn'!$B$3:$F$16,'Plán směn'!$E109+MOD('Plán směn'!$C109,2)*7,2))</f>
        <v>17.5</v>
      </c>
      <c r="H109" s="4">
        <f t="shared" si="11"/>
        <v>9</v>
      </c>
      <c r="I109" s="3">
        <f>IF(A109="","",IF(DAY(A109+1)=1,SUM($H$3:H109)-SUM($I$2:I108),""))</f>
      </c>
      <c r="J109" s="5">
        <f>IF($A109="","",INDEX('14denní rozpis směn'!$B$3:$F$16,'Plán směn'!$E109+MOD('Plán směn'!$C109,2)*7,4))</f>
        <v>7.5</v>
      </c>
      <c r="K109" s="5">
        <f>IF($A109="","",INDEX('14denní rozpis směn'!$B$3:$F$16,'Plán směn'!$E109+MOD('Plán směn'!$C109,2)*7,5))</f>
        <v>15</v>
      </c>
      <c r="L109" s="4">
        <f t="shared" si="12"/>
        <v>7</v>
      </c>
      <c r="M109" s="3">
        <f>IF($A109="","",IF(DAY($A109+1)=1,SUM(L$3:L109)-SUM(M$2:M108),""))</f>
      </c>
      <c r="N109" s="48">
        <f t="shared" si="13"/>
        <v>-2</v>
      </c>
      <c r="O109" s="44">
        <f t="shared" si="14"/>
      </c>
    </row>
    <row r="110" spans="1:15" ht="12.75">
      <c r="A110" s="43">
        <f t="shared" si="15"/>
        <v>39676</v>
      </c>
      <c r="B110" s="41">
        <f t="shared" si="8"/>
        <v>8</v>
      </c>
      <c r="C110" s="41">
        <f t="shared" si="9"/>
        <v>33</v>
      </c>
      <c r="D110" s="41">
        <f>IF(A110="","",COUNTIF(Svátky!$A$2:$A$13,'Plán směn'!A110))</f>
        <v>0</v>
      </c>
      <c r="E110" s="42">
        <f t="shared" si="10"/>
        <v>6</v>
      </c>
      <c r="F110" s="5">
        <f>IF(A110="","",INDEX('14denní rozpis směn'!$B$3:$F$16,'Plán směn'!$E110+MOD('Plán směn'!$C110,2)*7,1))</f>
        <v>0</v>
      </c>
      <c r="G110" s="5">
        <f>IF(B110="","",INDEX('14denní rozpis směn'!$B$3:$F$16,'Plán směn'!$E110+MOD('Plán směn'!$C110,2)*7,2))</f>
        <v>0</v>
      </c>
      <c r="H110" s="4">
        <f t="shared" si="11"/>
        <v>0</v>
      </c>
      <c r="I110" s="3">
        <f>IF(A110="","",IF(DAY(A110+1)=1,SUM($H$3:H110)-SUM($I$2:I109),""))</f>
      </c>
      <c r="J110" s="5">
        <f>IF($A110="","",INDEX('14denní rozpis směn'!$B$3:$F$16,'Plán směn'!$E110+MOD('Plán směn'!$C110,2)*7,4))</f>
        <v>0</v>
      </c>
      <c r="K110" s="5">
        <f>IF($A110="","",INDEX('14denní rozpis směn'!$B$3:$F$16,'Plán směn'!$E110+MOD('Plán směn'!$C110,2)*7,5))</f>
        <v>0</v>
      </c>
      <c r="L110" s="4">
        <f t="shared" si="12"/>
        <v>0</v>
      </c>
      <c r="M110" s="3">
        <f>IF($A110="","",IF(DAY($A110+1)=1,SUM(L$3:L110)-SUM(M$2:M109),""))</f>
      </c>
      <c r="N110" s="48">
        <f t="shared" si="13"/>
        <v>0</v>
      </c>
      <c r="O110" s="44">
        <f t="shared" si="14"/>
      </c>
    </row>
    <row r="111" spans="1:15" ht="12.75">
      <c r="A111" s="43">
        <f t="shared" si="15"/>
        <v>39677</v>
      </c>
      <c r="B111" s="41">
        <f t="shared" si="8"/>
        <v>8</v>
      </c>
      <c r="C111" s="41">
        <f t="shared" si="9"/>
        <v>33</v>
      </c>
      <c r="D111" s="41">
        <f>IF(A111="","",COUNTIF(Svátky!$A$2:$A$13,'Plán směn'!A111))</f>
        <v>0</v>
      </c>
      <c r="E111" s="42">
        <f t="shared" si="10"/>
        <v>7</v>
      </c>
      <c r="F111" s="5">
        <f>IF(A111="","",INDEX('14denní rozpis směn'!$B$3:$F$16,'Plán směn'!$E111+MOD('Plán směn'!$C111,2)*7,1))</f>
        <v>0</v>
      </c>
      <c r="G111" s="5">
        <f>IF(B111="","",INDEX('14denní rozpis směn'!$B$3:$F$16,'Plán směn'!$E111+MOD('Plán směn'!$C111,2)*7,2))</f>
        <v>0</v>
      </c>
      <c r="H111" s="4">
        <f t="shared" si="11"/>
        <v>0</v>
      </c>
      <c r="I111" s="3">
        <f>IF(A111="","",IF(DAY(A111+1)=1,SUM($H$3:H111)-SUM($I$2:I110),""))</f>
      </c>
      <c r="J111" s="5">
        <f>IF($A111="","",INDEX('14denní rozpis směn'!$B$3:$F$16,'Plán směn'!$E111+MOD('Plán směn'!$C111,2)*7,4))</f>
        <v>0</v>
      </c>
      <c r="K111" s="5">
        <f>IF($A111="","",INDEX('14denní rozpis směn'!$B$3:$F$16,'Plán směn'!$E111+MOD('Plán směn'!$C111,2)*7,5))</f>
        <v>0</v>
      </c>
      <c r="L111" s="4">
        <f t="shared" si="12"/>
        <v>0</v>
      </c>
      <c r="M111" s="3">
        <f>IF($A111="","",IF(DAY($A111+1)=1,SUM(L$3:L111)-SUM(M$2:M110),""))</f>
      </c>
      <c r="N111" s="48">
        <f t="shared" si="13"/>
        <v>0</v>
      </c>
      <c r="O111" s="44">
        <f t="shared" si="14"/>
      </c>
    </row>
    <row r="112" spans="1:15" ht="12.75">
      <c r="A112" s="43">
        <f t="shared" si="15"/>
        <v>39678</v>
      </c>
      <c r="B112" s="41">
        <f t="shared" si="8"/>
        <v>8</v>
      </c>
      <c r="C112" s="41">
        <f t="shared" si="9"/>
        <v>34</v>
      </c>
      <c r="D112" s="41">
        <f>IF(A112="","",COUNTIF(Svátky!$A$2:$A$13,'Plán směn'!A112))</f>
        <v>0</v>
      </c>
      <c r="E112" s="42">
        <f t="shared" si="10"/>
        <v>1</v>
      </c>
      <c r="F112" s="5">
        <f>IF(A112="","",INDEX('14denní rozpis směn'!$B$3:$F$16,'Plán směn'!$E112+MOD('Plán směn'!$C112,2)*7,1))</f>
        <v>8</v>
      </c>
      <c r="G112" s="5">
        <f>IF(B112="","",INDEX('14denní rozpis směn'!$B$3:$F$16,'Plán směn'!$E112+MOD('Plán směn'!$C112,2)*7,2))</f>
        <v>17.5</v>
      </c>
      <c r="H112" s="4">
        <f t="shared" si="11"/>
        <v>9</v>
      </c>
      <c r="I112" s="3">
        <f>IF(A112="","",IF(DAY(A112+1)=1,SUM($H$3:H112)-SUM($I$2:I111),""))</f>
      </c>
      <c r="J112" s="5">
        <f>IF($A112="","",INDEX('14denní rozpis směn'!$B$3:$F$16,'Plán směn'!$E112+MOD('Plán směn'!$C112,2)*7,4))</f>
        <v>7.5</v>
      </c>
      <c r="K112" s="5">
        <f>IF($A112="","",INDEX('14denní rozpis směn'!$B$3:$F$16,'Plán směn'!$E112+MOD('Plán směn'!$C112,2)*7,5))</f>
        <v>15</v>
      </c>
      <c r="L112" s="4">
        <f t="shared" si="12"/>
        <v>7</v>
      </c>
      <c r="M112" s="3">
        <f>IF($A112="","",IF(DAY($A112+1)=1,SUM(L$3:L112)-SUM(M$2:M111),""))</f>
      </c>
      <c r="N112" s="48">
        <f t="shared" si="13"/>
        <v>-2</v>
      </c>
      <c r="O112" s="44">
        <f t="shared" si="14"/>
      </c>
    </row>
    <row r="113" spans="1:15" ht="12.75">
      <c r="A113" s="43">
        <f t="shared" si="15"/>
        <v>39679</v>
      </c>
      <c r="B113" s="41">
        <f t="shared" si="8"/>
        <v>8</v>
      </c>
      <c r="C113" s="41">
        <f t="shared" si="9"/>
        <v>34</v>
      </c>
      <c r="D113" s="41">
        <f>IF(A113="","",COUNTIF(Svátky!$A$2:$A$13,'Plán směn'!A113))</f>
        <v>0</v>
      </c>
      <c r="E113" s="42">
        <f t="shared" si="10"/>
        <v>2</v>
      </c>
      <c r="F113" s="5">
        <f>IF(A113="","",INDEX('14denní rozpis směn'!$B$3:$F$16,'Plán směn'!$E113+MOD('Plán směn'!$C113,2)*7,1))</f>
        <v>8</v>
      </c>
      <c r="G113" s="5">
        <f>IF(B113="","",INDEX('14denní rozpis směn'!$B$3:$F$16,'Plán směn'!$E113+MOD('Plán směn'!$C113,2)*7,2))</f>
        <v>17.5</v>
      </c>
      <c r="H113" s="4">
        <f t="shared" si="11"/>
        <v>9</v>
      </c>
      <c r="I113" s="3">
        <f>IF(A113="","",IF(DAY(A113+1)=1,SUM($H$3:H113)-SUM($I$2:I112),""))</f>
      </c>
      <c r="J113" s="5">
        <f>IF($A113="","",INDEX('14denní rozpis směn'!$B$3:$F$16,'Plán směn'!$E113+MOD('Plán směn'!$C113,2)*7,4))</f>
        <v>7.5</v>
      </c>
      <c r="K113" s="5">
        <f>IF($A113="","",INDEX('14denní rozpis směn'!$B$3:$F$16,'Plán směn'!$E113+MOD('Plán směn'!$C113,2)*7,5))</f>
        <v>15</v>
      </c>
      <c r="L113" s="4">
        <f t="shared" si="12"/>
        <v>7</v>
      </c>
      <c r="M113" s="3">
        <f>IF($A113="","",IF(DAY($A113+1)=1,SUM(L$3:L113)-SUM(M$2:M112),""))</f>
      </c>
      <c r="N113" s="48">
        <f t="shared" si="13"/>
        <v>-2</v>
      </c>
      <c r="O113" s="44">
        <f t="shared" si="14"/>
      </c>
    </row>
    <row r="114" spans="1:15" ht="12.75">
      <c r="A114" s="43">
        <f t="shared" si="15"/>
        <v>39680</v>
      </c>
      <c r="B114" s="41">
        <f t="shared" si="8"/>
        <v>8</v>
      </c>
      <c r="C114" s="41">
        <f t="shared" si="9"/>
        <v>34</v>
      </c>
      <c r="D114" s="41">
        <f>IF(A114="","",COUNTIF(Svátky!$A$2:$A$13,'Plán směn'!A114))</f>
        <v>0</v>
      </c>
      <c r="E114" s="42">
        <f t="shared" si="10"/>
        <v>3</v>
      </c>
      <c r="F114" s="5">
        <f>IF(A114="","",INDEX('14denní rozpis směn'!$B$3:$F$16,'Plán směn'!$E114+MOD('Plán směn'!$C114,2)*7,1))</f>
        <v>7.5</v>
      </c>
      <c r="G114" s="5">
        <f>IF(B114="","",INDEX('14denní rozpis směn'!$B$3:$F$16,'Plán směn'!$E114+MOD('Plán směn'!$C114,2)*7,2))</f>
        <v>15</v>
      </c>
      <c r="H114" s="4">
        <f t="shared" si="11"/>
        <v>7</v>
      </c>
      <c r="I114" s="3">
        <f>IF(A114="","",IF(DAY(A114+1)=1,SUM($H$3:H114)-SUM($I$2:I113),""))</f>
      </c>
      <c r="J114" s="5">
        <f>IF($A114="","",INDEX('14denní rozpis směn'!$B$3:$F$16,'Plán směn'!$E114+MOD('Plán směn'!$C114,2)*7,4))</f>
        <v>8</v>
      </c>
      <c r="K114" s="5">
        <f>IF($A114="","",INDEX('14denní rozpis směn'!$B$3:$F$16,'Plán směn'!$E114+MOD('Plán směn'!$C114,2)*7,5))</f>
        <v>17.5</v>
      </c>
      <c r="L114" s="4">
        <f t="shared" si="12"/>
        <v>9</v>
      </c>
      <c r="M114" s="3">
        <f>IF($A114="","",IF(DAY($A114+1)=1,SUM(L$3:L114)-SUM(M$2:M113),""))</f>
      </c>
      <c r="N114" s="48">
        <f t="shared" si="13"/>
        <v>2</v>
      </c>
      <c r="O114" s="44">
        <f t="shared" si="14"/>
      </c>
    </row>
    <row r="115" spans="1:15" ht="12.75">
      <c r="A115" s="43">
        <f t="shared" si="15"/>
        <v>39681</v>
      </c>
      <c r="B115" s="41">
        <f t="shared" si="8"/>
        <v>8</v>
      </c>
      <c r="C115" s="41">
        <f t="shared" si="9"/>
        <v>34</v>
      </c>
      <c r="D115" s="41">
        <f>IF(A115="","",COUNTIF(Svátky!$A$2:$A$13,'Plán směn'!A115))</f>
        <v>0</v>
      </c>
      <c r="E115" s="42">
        <f t="shared" si="10"/>
        <v>4</v>
      </c>
      <c r="F115" s="5">
        <f>IF(A115="","",INDEX('14denní rozpis směn'!$B$3:$F$16,'Plán směn'!$E115+MOD('Plán směn'!$C115,2)*7,1))</f>
        <v>7.5</v>
      </c>
      <c r="G115" s="5">
        <f>IF(B115="","",INDEX('14denní rozpis směn'!$B$3:$F$16,'Plán směn'!$E115+MOD('Plán směn'!$C115,2)*7,2))</f>
        <v>15</v>
      </c>
      <c r="H115" s="4">
        <f t="shared" si="11"/>
        <v>7</v>
      </c>
      <c r="I115" s="3">
        <f>IF(A115="","",IF(DAY(A115+1)=1,SUM($H$3:H115)-SUM($I$2:I114),""))</f>
      </c>
      <c r="J115" s="5">
        <f>IF($A115="","",INDEX('14denní rozpis směn'!$B$3:$F$16,'Plán směn'!$E115+MOD('Plán směn'!$C115,2)*7,4))</f>
        <v>8</v>
      </c>
      <c r="K115" s="5">
        <f>IF($A115="","",INDEX('14denní rozpis směn'!$B$3:$F$16,'Plán směn'!$E115+MOD('Plán směn'!$C115,2)*7,5))</f>
        <v>17.5</v>
      </c>
      <c r="L115" s="4">
        <f t="shared" si="12"/>
        <v>9</v>
      </c>
      <c r="M115" s="3">
        <f>IF($A115="","",IF(DAY($A115+1)=1,SUM(L$3:L115)-SUM(M$2:M114),""))</f>
      </c>
      <c r="N115" s="48">
        <f t="shared" si="13"/>
        <v>2</v>
      </c>
      <c r="O115" s="44">
        <f t="shared" si="14"/>
      </c>
    </row>
    <row r="116" spans="1:15" ht="12.75">
      <c r="A116" s="43">
        <f t="shared" si="15"/>
        <v>39682</v>
      </c>
      <c r="B116" s="41">
        <f t="shared" si="8"/>
        <v>8</v>
      </c>
      <c r="C116" s="41">
        <f t="shared" si="9"/>
        <v>34</v>
      </c>
      <c r="D116" s="41">
        <f>IF(A116="","",COUNTIF(Svátky!$A$2:$A$13,'Plán směn'!A116))</f>
        <v>0</v>
      </c>
      <c r="E116" s="42">
        <f t="shared" si="10"/>
        <v>5</v>
      </c>
      <c r="F116" s="5">
        <f>IF(A116="","",INDEX('14denní rozpis směn'!$B$3:$F$16,'Plán směn'!$E116+MOD('Plán směn'!$C116,2)*7,1))</f>
        <v>7.5</v>
      </c>
      <c r="G116" s="5">
        <f>IF(B116="","",INDEX('14denní rozpis směn'!$B$3:$F$16,'Plán směn'!$E116+MOD('Plán směn'!$C116,2)*7,2))</f>
        <v>15</v>
      </c>
      <c r="H116" s="4">
        <f t="shared" si="11"/>
        <v>7</v>
      </c>
      <c r="I116" s="3">
        <f>IF(A116="","",IF(DAY(A116+1)=1,SUM($H$3:H116)-SUM($I$2:I115),""))</f>
      </c>
      <c r="J116" s="5">
        <f>IF($A116="","",INDEX('14denní rozpis směn'!$B$3:$F$16,'Plán směn'!$E116+MOD('Plán směn'!$C116,2)*7,4))</f>
        <v>8</v>
      </c>
      <c r="K116" s="5">
        <f>IF($A116="","",INDEX('14denní rozpis směn'!$B$3:$F$16,'Plán směn'!$E116+MOD('Plán směn'!$C116,2)*7,5))</f>
        <v>17.5</v>
      </c>
      <c r="L116" s="4">
        <f t="shared" si="12"/>
        <v>9</v>
      </c>
      <c r="M116" s="3">
        <f>IF($A116="","",IF(DAY($A116+1)=1,SUM(L$3:L116)-SUM(M$2:M115),""))</f>
      </c>
      <c r="N116" s="48">
        <f t="shared" si="13"/>
        <v>2</v>
      </c>
      <c r="O116" s="44">
        <f t="shared" si="14"/>
      </c>
    </row>
    <row r="117" spans="1:15" ht="12.75">
      <c r="A117" s="43">
        <f t="shared" si="15"/>
        <v>39683</v>
      </c>
      <c r="B117" s="41">
        <f t="shared" si="8"/>
        <v>8</v>
      </c>
      <c r="C117" s="41">
        <f t="shared" si="9"/>
        <v>34</v>
      </c>
      <c r="D117" s="41">
        <f>IF(A117="","",COUNTIF(Svátky!$A$2:$A$13,'Plán směn'!A117))</f>
        <v>0</v>
      </c>
      <c r="E117" s="42">
        <f t="shared" si="10"/>
        <v>6</v>
      </c>
      <c r="F117" s="5">
        <f>IF(A117="","",INDEX('14denní rozpis směn'!$B$3:$F$16,'Plán směn'!$E117+MOD('Plán směn'!$C117,2)*7,1))</f>
        <v>0</v>
      </c>
      <c r="G117" s="5">
        <f>IF(B117="","",INDEX('14denní rozpis směn'!$B$3:$F$16,'Plán směn'!$E117+MOD('Plán směn'!$C117,2)*7,2))</f>
        <v>0</v>
      </c>
      <c r="H117" s="4">
        <f t="shared" si="11"/>
        <v>0</v>
      </c>
      <c r="I117" s="3">
        <f>IF(A117="","",IF(DAY(A117+1)=1,SUM($H$3:H117)-SUM($I$2:I116),""))</f>
      </c>
      <c r="J117" s="5">
        <f>IF($A117="","",INDEX('14denní rozpis směn'!$B$3:$F$16,'Plán směn'!$E117+MOD('Plán směn'!$C117,2)*7,4))</f>
        <v>0</v>
      </c>
      <c r="K117" s="5">
        <f>IF($A117="","",INDEX('14denní rozpis směn'!$B$3:$F$16,'Plán směn'!$E117+MOD('Plán směn'!$C117,2)*7,5))</f>
        <v>0</v>
      </c>
      <c r="L117" s="4">
        <f t="shared" si="12"/>
        <v>0</v>
      </c>
      <c r="M117" s="3">
        <f>IF($A117="","",IF(DAY($A117+1)=1,SUM(L$3:L117)-SUM(M$2:M116),""))</f>
      </c>
      <c r="N117" s="48">
        <f t="shared" si="13"/>
        <v>0</v>
      </c>
      <c r="O117" s="44">
        <f t="shared" si="14"/>
      </c>
    </row>
    <row r="118" spans="1:15" ht="12.75">
      <c r="A118" s="43">
        <f t="shared" si="15"/>
        <v>39684</v>
      </c>
      <c r="B118" s="41">
        <f t="shared" si="8"/>
        <v>8</v>
      </c>
      <c r="C118" s="41">
        <f t="shared" si="9"/>
        <v>34</v>
      </c>
      <c r="D118" s="41">
        <f>IF(A118="","",COUNTIF(Svátky!$A$2:$A$13,'Plán směn'!A118))</f>
        <v>0</v>
      </c>
      <c r="E118" s="42">
        <f t="shared" si="10"/>
        <v>7</v>
      </c>
      <c r="F118" s="5">
        <f>IF(A118="","",INDEX('14denní rozpis směn'!$B$3:$F$16,'Plán směn'!$E118+MOD('Plán směn'!$C118,2)*7,1))</f>
        <v>0</v>
      </c>
      <c r="G118" s="5">
        <f>IF(B118="","",INDEX('14denní rozpis směn'!$B$3:$F$16,'Plán směn'!$E118+MOD('Plán směn'!$C118,2)*7,2))</f>
        <v>0</v>
      </c>
      <c r="H118" s="4">
        <f t="shared" si="11"/>
        <v>0</v>
      </c>
      <c r="I118" s="3">
        <f>IF(A118="","",IF(DAY(A118+1)=1,SUM($H$3:H118)-SUM($I$2:I117),""))</f>
      </c>
      <c r="J118" s="5">
        <f>IF($A118="","",INDEX('14denní rozpis směn'!$B$3:$F$16,'Plán směn'!$E118+MOD('Plán směn'!$C118,2)*7,4))</f>
        <v>0</v>
      </c>
      <c r="K118" s="5">
        <f>IF($A118="","",INDEX('14denní rozpis směn'!$B$3:$F$16,'Plán směn'!$E118+MOD('Plán směn'!$C118,2)*7,5))</f>
        <v>0</v>
      </c>
      <c r="L118" s="4">
        <f t="shared" si="12"/>
        <v>0</v>
      </c>
      <c r="M118" s="3">
        <f>IF($A118="","",IF(DAY($A118+1)=1,SUM(L$3:L118)-SUM(M$2:M117),""))</f>
      </c>
      <c r="N118" s="48">
        <f t="shared" si="13"/>
        <v>0</v>
      </c>
      <c r="O118" s="44">
        <f t="shared" si="14"/>
      </c>
    </row>
    <row r="119" spans="1:15" ht="12.75">
      <c r="A119" s="43">
        <f t="shared" si="15"/>
        <v>39685</v>
      </c>
      <c r="B119" s="41">
        <f t="shared" si="8"/>
        <v>8</v>
      </c>
      <c r="C119" s="41">
        <f t="shared" si="9"/>
        <v>35</v>
      </c>
      <c r="D119" s="41">
        <f>IF(A119="","",COUNTIF(Svátky!$A$2:$A$13,'Plán směn'!A119))</f>
        <v>0</v>
      </c>
      <c r="E119" s="42">
        <f t="shared" si="10"/>
        <v>1</v>
      </c>
      <c r="F119" s="5">
        <f>IF(A119="","",INDEX('14denní rozpis směn'!$B$3:$F$16,'Plán směn'!$E119+MOD('Plán směn'!$C119,2)*7,1))</f>
        <v>7.5</v>
      </c>
      <c r="G119" s="5">
        <f>IF(B119="","",INDEX('14denní rozpis směn'!$B$3:$F$16,'Plán směn'!$E119+MOD('Plán směn'!$C119,2)*7,2))</f>
        <v>15</v>
      </c>
      <c r="H119" s="4">
        <f t="shared" si="11"/>
        <v>7</v>
      </c>
      <c r="I119" s="3">
        <f>IF(A119="","",IF(DAY(A119+1)=1,SUM($H$3:H119)-SUM($I$2:I118),""))</f>
      </c>
      <c r="J119" s="5">
        <f>IF($A119="","",INDEX('14denní rozpis směn'!$B$3:$F$16,'Plán směn'!$E119+MOD('Plán směn'!$C119,2)*7,4))</f>
        <v>8</v>
      </c>
      <c r="K119" s="5">
        <f>IF($A119="","",INDEX('14denní rozpis směn'!$B$3:$F$16,'Plán směn'!$E119+MOD('Plán směn'!$C119,2)*7,5))</f>
        <v>17.5</v>
      </c>
      <c r="L119" s="4">
        <f t="shared" si="12"/>
        <v>9</v>
      </c>
      <c r="M119" s="3">
        <f>IF($A119="","",IF(DAY($A119+1)=1,SUM(L$3:L119)-SUM(M$2:M118),""))</f>
      </c>
      <c r="N119" s="48">
        <f t="shared" si="13"/>
        <v>2</v>
      </c>
      <c r="O119" s="44">
        <f t="shared" si="14"/>
      </c>
    </row>
    <row r="120" spans="1:15" ht="12.75">
      <c r="A120" s="43">
        <f t="shared" si="15"/>
        <v>39686</v>
      </c>
      <c r="B120" s="41">
        <f t="shared" si="8"/>
        <v>8</v>
      </c>
      <c r="C120" s="41">
        <f t="shared" si="9"/>
        <v>35</v>
      </c>
      <c r="D120" s="41">
        <f>IF(A120="","",COUNTIF(Svátky!$A$2:$A$13,'Plán směn'!A120))</f>
        <v>0</v>
      </c>
      <c r="E120" s="42">
        <f t="shared" si="10"/>
        <v>2</v>
      </c>
      <c r="F120" s="5">
        <f>IF(A120="","",INDEX('14denní rozpis směn'!$B$3:$F$16,'Plán směn'!$E120+MOD('Plán směn'!$C120,2)*7,1))</f>
        <v>7.5</v>
      </c>
      <c r="G120" s="5">
        <f>IF(B120="","",INDEX('14denní rozpis směn'!$B$3:$F$16,'Plán směn'!$E120+MOD('Plán směn'!$C120,2)*7,2))</f>
        <v>15</v>
      </c>
      <c r="H120" s="4">
        <f t="shared" si="11"/>
        <v>7</v>
      </c>
      <c r="I120" s="3">
        <f>IF(A120="","",IF(DAY(A120+1)=1,SUM($H$3:H120)-SUM($I$2:I119),""))</f>
      </c>
      <c r="J120" s="5">
        <f>IF($A120="","",INDEX('14denní rozpis směn'!$B$3:$F$16,'Plán směn'!$E120+MOD('Plán směn'!$C120,2)*7,4))</f>
        <v>8</v>
      </c>
      <c r="K120" s="5">
        <f>IF($A120="","",INDEX('14denní rozpis směn'!$B$3:$F$16,'Plán směn'!$E120+MOD('Plán směn'!$C120,2)*7,5))</f>
        <v>17.5</v>
      </c>
      <c r="L120" s="4">
        <f t="shared" si="12"/>
        <v>9</v>
      </c>
      <c r="M120" s="3">
        <f>IF($A120="","",IF(DAY($A120+1)=1,SUM(L$3:L120)-SUM(M$2:M119),""))</f>
      </c>
      <c r="N120" s="48">
        <f t="shared" si="13"/>
        <v>2</v>
      </c>
      <c r="O120" s="44">
        <f t="shared" si="14"/>
      </c>
    </row>
    <row r="121" spans="1:15" ht="12.75">
      <c r="A121" s="43">
        <f t="shared" si="15"/>
        <v>39687</v>
      </c>
      <c r="B121" s="41">
        <f t="shared" si="8"/>
        <v>8</v>
      </c>
      <c r="C121" s="41">
        <f t="shared" si="9"/>
        <v>35</v>
      </c>
      <c r="D121" s="41">
        <f>IF(A121="","",COUNTIF(Svátky!$A$2:$A$13,'Plán směn'!A121))</f>
        <v>0</v>
      </c>
      <c r="E121" s="42">
        <f t="shared" si="10"/>
        <v>3</v>
      </c>
      <c r="F121" s="5">
        <f>IF(A121="","",INDEX('14denní rozpis směn'!$B$3:$F$16,'Plán směn'!$E121+MOD('Plán směn'!$C121,2)*7,1))</f>
        <v>8</v>
      </c>
      <c r="G121" s="5">
        <f>IF(B121="","",INDEX('14denní rozpis směn'!$B$3:$F$16,'Plán směn'!$E121+MOD('Plán směn'!$C121,2)*7,2))</f>
        <v>17.5</v>
      </c>
      <c r="H121" s="4">
        <f t="shared" si="11"/>
        <v>9</v>
      </c>
      <c r="I121" s="3">
        <f>IF(A121="","",IF(DAY(A121+1)=1,SUM($H$3:H121)-SUM($I$2:I120),""))</f>
      </c>
      <c r="J121" s="5">
        <f>IF($A121="","",INDEX('14denní rozpis směn'!$B$3:$F$16,'Plán směn'!$E121+MOD('Plán směn'!$C121,2)*7,4))</f>
        <v>7.5</v>
      </c>
      <c r="K121" s="5">
        <f>IF($A121="","",INDEX('14denní rozpis směn'!$B$3:$F$16,'Plán směn'!$E121+MOD('Plán směn'!$C121,2)*7,5))</f>
        <v>15</v>
      </c>
      <c r="L121" s="4">
        <f t="shared" si="12"/>
        <v>7</v>
      </c>
      <c r="M121" s="3">
        <f>IF($A121="","",IF(DAY($A121+1)=1,SUM(L$3:L121)-SUM(M$2:M120),""))</f>
      </c>
      <c r="N121" s="48">
        <f t="shared" si="13"/>
        <v>-2</v>
      </c>
      <c r="O121" s="44">
        <f t="shared" si="14"/>
      </c>
    </row>
    <row r="122" spans="1:15" ht="12.75">
      <c r="A122" s="43">
        <f t="shared" si="15"/>
        <v>39688</v>
      </c>
      <c r="B122" s="41">
        <f t="shared" si="8"/>
        <v>8</v>
      </c>
      <c r="C122" s="41">
        <f t="shared" si="9"/>
        <v>35</v>
      </c>
      <c r="D122" s="41">
        <f>IF(A122="","",COUNTIF(Svátky!$A$2:$A$13,'Plán směn'!A122))</f>
        <v>0</v>
      </c>
      <c r="E122" s="42">
        <f t="shared" si="10"/>
        <v>4</v>
      </c>
      <c r="F122" s="5">
        <f>IF(A122="","",INDEX('14denní rozpis směn'!$B$3:$F$16,'Plán směn'!$E122+MOD('Plán směn'!$C122,2)*7,1))</f>
        <v>8</v>
      </c>
      <c r="G122" s="5">
        <f>IF(B122="","",INDEX('14denní rozpis směn'!$B$3:$F$16,'Plán směn'!$E122+MOD('Plán směn'!$C122,2)*7,2))</f>
        <v>17.5</v>
      </c>
      <c r="H122" s="4">
        <f t="shared" si="11"/>
        <v>9</v>
      </c>
      <c r="I122" s="3">
        <f>IF(A122="","",IF(DAY(A122+1)=1,SUM($H$3:H122)-SUM($I$2:I121),""))</f>
      </c>
      <c r="J122" s="5">
        <f>IF($A122="","",INDEX('14denní rozpis směn'!$B$3:$F$16,'Plán směn'!$E122+MOD('Plán směn'!$C122,2)*7,4))</f>
        <v>7.5</v>
      </c>
      <c r="K122" s="5">
        <f>IF($A122="","",INDEX('14denní rozpis směn'!$B$3:$F$16,'Plán směn'!$E122+MOD('Plán směn'!$C122,2)*7,5))</f>
        <v>15</v>
      </c>
      <c r="L122" s="4">
        <f t="shared" si="12"/>
        <v>7</v>
      </c>
      <c r="M122" s="3">
        <f>IF($A122="","",IF(DAY($A122+1)=1,SUM(L$3:L122)-SUM(M$2:M121),""))</f>
      </c>
      <c r="N122" s="48">
        <f t="shared" si="13"/>
        <v>-2</v>
      </c>
      <c r="O122" s="44">
        <f t="shared" si="14"/>
      </c>
    </row>
    <row r="123" spans="1:15" ht="12.75">
      <c r="A123" s="43">
        <f t="shared" si="15"/>
        <v>39689</v>
      </c>
      <c r="B123" s="41">
        <f t="shared" si="8"/>
        <v>8</v>
      </c>
      <c r="C123" s="41">
        <f t="shared" si="9"/>
        <v>35</v>
      </c>
      <c r="D123" s="41">
        <f>IF(A123="","",COUNTIF(Svátky!$A$2:$A$13,'Plán směn'!A123))</f>
        <v>0</v>
      </c>
      <c r="E123" s="42">
        <f t="shared" si="10"/>
        <v>5</v>
      </c>
      <c r="F123" s="5">
        <f>IF(A123="","",INDEX('14denní rozpis směn'!$B$3:$F$16,'Plán směn'!$E123+MOD('Plán směn'!$C123,2)*7,1))</f>
        <v>8</v>
      </c>
      <c r="G123" s="5">
        <f>IF(B123="","",INDEX('14denní rozpis směn'!$B$3:$F$16,'Plán směn'!$E123+MOD('Plán směn'!$C123,2)*7,2))</f>
        <v>17.5</v>
      </c>
      <c r="H123" s="4">
        <f t="shared" si="11"/>
        <v>9</v>
      </c>
      <c r="I123" s="3">
        <f>IF(A123="","",IF(DAY(A123+1)=1,SUM($H$3:H123)-SUM($I$2:I122),""))</f>
      </c>
      <c r="J123" s="5">
        <f>IF($A123="","",INDEX('14denní rozpis směn'!$B$3:$F$16,'Plán směn'!$E123+MOD('Plán směn'!$C123,2)*7,4))</f>
        <v>7.5</v>
      </c>
      <c r="K123" s="5">
        <f>IF($A123="","",INDEX('14denní rozpis směn'!$B$3:$F$16,'Plán směn'!$E123+MOD('Plán směn'!$C123,2)*7,5))</f>
        <v>15</v>
      </c>
      <c r="L123" s="4">
        <f t="shared" si="12"/>
        <v>7</v>
      </c>
      <c r="M123" s="3">
        <f>IF($A123="","",IF(DAY($A123+1)=1,SUM(L$3:L123)-SUM(M$2:M122),""))</f>
      </c>
      <c r="N123" s="48">
        <f t="shared" si="13"/>
        <v>-2</v>
      </c>
      <c r="O123" s="44">
        <f t="shared" si="14"/>
      </c>
    </row>
    <row r="124" spans="1:15" ht="12.75">
      <c r="A124" s="43">
        <f t="shared" si="15"/>
        <v>39690</v>
      </c>
      <c r="B124" s="41">
        <f t="shared" si="8"/>
        <v>8</v>
      </c>
      <c r="C124" s="41">
        <f t="shared" si="9"/>
        <v>35</v>
      </c>
      <c r="D124" s="41">
        <f>IF(A124="","",COUNTIF(Svátky!$A$2:$A$13,'Plán směn'!A124))</f>
        <v>0</v>
      </c>
      <c r="E124" s="42">
        <f t="shared" si="10"/>
        <v>6</v>
      </c>
      <c r="F124" s="5">
        <f>IF(A124="","",INDEX('14denní rozpis směn'!$B$3:$F$16,'Plán směn'!$E124+MOD('Plán směn'!$C124,2)*7,1))</f>
        <v>0</v>
      </c>
      <c r="G124" s="5">
        <f>IF(B124="","",INDEX('14denní rozpis směn'!$B$3:$F$16,'Plán směn'!$E124+MOD('Plán směn'!$C124,2)*7,2))</f>
        <v>0</v>
      </c>
      <c r="H124" s="4">
        <f t="shared" si="11"/>
        <v>0</v>
      </c>
      <c r="I124" s="3">
        <f>IF(A124="","",IF(DAY(A124+1)=1,SUM($H$3:H124)-SUM($I$2:I123),""))</f>
      </c>
      <c r="J124" s="5">
        <f>IF($A124="","",INDEX('14denní rozpis směn'!$B$3:$F$16,'Plán směn'!$E124+MOD('Plán směn'!$C124,2)*7,4))</f>
        <v>0</v>
      </c>
      <c r="K124" s="5">
        <f>IF($A124="","",INDEX('14denní rozpis směn'!$B$3:$F$16,'Plán směn'!$E124+MOD('Plán směn'!$C124,2)*7,5))</f>
        <v>0</v>
      </c>
      <c r="L124" s="4">
        <f t="shared" si="12"/>
        <v>0</v>
      </c>
      <c r="M124" s="3">
        <f>IF($A124="","",IF(DAY($A124+1)=1,SUM(L$3:L124)-SUM(M$2:M123),""))</f>
      </c>
      <c r="N124" s="48">
        <f t="shared" si="13"/>
        <v>0</v>
      </c>
      <c r="O124" s="44">
        <f t="shared" si="14"/>
      </c>
    </row>
    <row r="125" spans="1:15" ht="12.75">
      <c r="A125" s="43">
        <f t="shared" si="15"/>
        <v>39691</v>
      </c>
      <c r="B125" s="41">
        <f t="shared" si="8"/>
        <v>8</v>
      </c>
      <c r="C125" s="41">
        <f t="shared" si="9"/>
        <v>35</v>
      </c>
      <c r="D125" s="41">
        <f>IF(A125="","",COUNTIF(Svátky!$A$2:$A$13,'Plán směn'!A125))</f>
        <v>0</v>
      </c>
      <c r="E125" s="42">
        <f t="shared" si="10"/>
        <v>7</v>
      </c>
      <c r="F125" s="5">
        <f>IF(A125="","",INDEX('14denní rozpis směn'!$B$3:$F$16,'Plán směn'!$E125+MOD('Plán směn'!$C125,2)*7,1))</f>
        <v>0</v>
      </c>
      <c r="G125" s="5">
        <f>IF(B125="","",INDEX('14denní rozpis směn'!$B$3:$F$16,'Plán směn'!$E125+MOD('Plán směn'!$C125,2)*7,2))</f>
        <v>0</v>
      </c>
      <c r="H125" s="4">
        <f t="shared" si="11"/>
        <v>0</v>
      </c>
      <c r="I125" s="3">
        <f>IF(A125="","",IF(DAY(A125+1)=1,SUM($H$3:H125)-SUM($I$2:I124),""))</f>
        <v>169</v>
      </c>
      <c r="J125" s="5">
        <f>IF($A125="","",INDEX('14denní rozpis směn'!$B$3:$F$16,'Plán směn'!$E125+MOD('Plán směn'!$C125,2)*7,4))</f>
        <v>0</v>
      </c>
      <c r="K125" s="5">
        <f>IF($A125="","",INDEX('14denní rozpis směn'!$B$3:$F$16,'Plán směn'!$E125+MOD('Plán směn'!$C125,2)*7,5))</f>
        <v>0</v>
      </c>
      <c r="L125" s="4">
        <f t="shared" si="12"/>
        <v>0</v>
      </c>
      <c r="M125" s="3">
        <f>IF($A125="","",IF(DAY($A125+1)=1,SUM(L$3:L125)-SUM(M$2:M124),""))</f>
        <v>167</v>
      </c>
      <c r="N125" s="48">
        <f t="shared" si="13"/>
        <v>0</v>
      </c>
      <c r="O125" s="44">
        <f t="shared" si="14"/>
        <v>-2</v>
      </c>
    </row>
    <row r="126" spans="1:15" ht="12.75">
      <c r="A126" s="43">
        <f t="shared" si="15"/>
        <v>39692</v>
      </c>
      <c r="B126" s="41">
        <f t="shared" si="8"/>
        <v>9</v>
      </c>
      <c r="C126" s="41">
        <f t="shared" si="9"/>
        <v>36</v>
      </c>
      <c r="D126" s="41">
        <f>IF(A126="","",COUNTIF(Svátky!$A$2:$A$13,'Plán směn'!A126))</f>
        <v>0</v>
      </c>
      <c r="E126" s="42">
        <f t="shared" si="10"/>
        <v>1</v>
      </c>
      <c r="F126" s="5">
        <f>IF(A126="","",INDEX('14denní rozpis směn'!$B$3:$F$16,'Plán směn'!$E126+MOD('Plán směn'!$C126,2)*7,1))</f>
        <v>8</v>
      </c>
      <c r="G126" s="5">
        <f>IF(B126="","",INDEX('14denní rozpis směn'!$B$3:$F$16,'Plán směn'!$E126+MOD('Plán směn'!$C126,2)*7,2))</f>
        <v>17.5</v>
      </c>
      <c r="H126" s="4">
        <f t="shared" si="11"/>
        <v>9</v>
      </c>
      <c r="I126" s="3">
        <f>IF(A126="","",IF(DAY(A126+1)=1,SUM($H$3:H126)-SUM($I$2:I125),""))</f>
      </c>
      <c r="J126" s="5">
        <f>IF($A126="","",INDEX('14denní rozpis směn'!$B$3:$F$16,'Plán směn'!$E126+MOD('Plán směn'!$C126,2)*7,4))</f>
        <v>7.5</v>
      </c>
      <c r="K126" s="5">
        <f>IF($A126="","",INDEX('14denní rozpis směn'!$B$3:$F$16,'Plán směn'!$E126+MOD('Plán směn'!$C126,2)*7,5))</f>
        <v>15</v>
      </c>
      <c r="L126" s="4">
        <f t="shared" si="12"/>
        <v>7</v>
      </c>
      <c r="M126" s="3">
        <f>IF($A126="","",IF(DAY($A126+1)=1,SUM(L$3:L126)-SUM(M$2:M125),""))</f>
      </c>
      <c r="N126" s="48">
        <f t="shared" si="13"/>
        <v>-2</v>
      </c>
      <c r="O126" s="44">
        <f t="shared" si="14"/>
      </c>
    </row>
    <row r="127" spans="1:15" ht="12.75">
      <c r="A127" s="43">
        <f t="shared" si="15"/>
        <v>39693</v>
      </c>
      <c r="B127" s="41">
        <f t="shared" si="8"/>
        <v>9</v>
      </c>
      <c r="C127" s="41">
        <f t="shared" si="9"/>
        <v>36</v>
      </c>
      <c r="D127" s="41">
        <f>IF(A127="","",COUNTIF(Svátky!$A$2:$A$13,'Plán směn'!A127))</f>
        <v>0</v>
      </c>
      <c r="E127" s="42">
        <f t="shared" si="10"/>
        <v>2</v>
      </c>
      <c r="F127" s="5">
        <f>IF(A127="","",INDEX('14denní rozpis směn'!$B$3:$F$16,'Plán směn'!$E127+MOD('Plán směn'!$C127,2)*7,1))</f>
        <v>8</v>
      </c>
      <c r="G127" s="5">
        <f>IF(B127="","",INDEX('14denní rozpis směn'!$B$3:$F$16,'Plán směn'!$E127+MOD('Plán směn'!$C127,2)*7,2))</f>
        <v>17.5</v>
      </c>
      <c r="H127" s="4">
        <f t="shared" si="11"/>
        <v>9</v>
      </c>
      <c r="I127" s="3">
        <f>IF(A127="","",IF(DAY(A127+1)=1,SUM($H$3:H127)-SUM($I$2:I126),""))</f>
      </c>
      <c r="J127" s="5">
        <f>IF($A127="","",INDEX('14denní rozpis směn'!$B$3:$F$16,'Plán směn'!$E127+MOD('Plán směn'!$C127,2)*7,4))</f>
        <v>7.5</v>
      </c>
      <c r="K127" s="5">
        <f>IF($A127="","",INDEX('14denní rozpis směn'!$B$3:$F$16,'Plán směn'!$E127+MOD('Plán směn'!$C127,2)*7,5))</f>
        <v>15</v>
      </c>
      <c r="L127" s="4">
        <f t="shared" si="12"/>
        <v>7</v>
      </c>
      <c r="M127" s="3">
        <f>IF($A127="","",IF(DAY($A127+1)=1,SUM(L$3:L127)-SUM(M$2:M126),""))</f>
      </c>
      <c r="N127" s="48">
        <f t="shared" si="13"/>
        <v>-2</v>
      </c>
      <c r="O127" s="44">
        <f t="shared" si="14"/>
      </c>
    </row>
    <row r="128" spans="1:15" ht="12.75">
      <c r="A128" s="43">
        <f t="shared" si="15"/>
        <v>39694</v>
      </c>
      <c r="B128" s="41">
        <f t="shared" si="8"/>
        <v>9</v>
      </c>
      <c r="C128" s="41">
        <f t="shared" si="9"/>
        <v>36</v>
      </c>
      <c r="D128" s="41">
        <f>IF(A128="","",COUNTIF(Svátky!$A$2:$A$13,'Plán směn'!A128))</f>
        <v>0</v>
      </c>
      <c r="E128" s="42">
        <f t="shared" si="10"/>
        <v>3</v>
      </c>
      <c r="F128" s="5">
        <f>IF(A128="","",INDEX('14denní rozpis směn'!$B$3:$F$16,'Plán směn'!$E128+MOD('Plán směn'!$C128,2)*7,1))</f>
        <v>7.5</v>
      </c>
      <c r="G128" s="5">
        <f>IF(B128="","",INDEX('14denní rozpis směn'!$B$3:$F$16,'Plán směn'!$E128+MOD('Plán směn'!$C128,2)*7,2))</f>
        <v>15</v>
      </c>
      <c r="H128" s="4">
        <f t="shared" si="11"/>
        <v>7</v>
      </c>
      <c r="I128" s="3">
        <f>IF(A128="","",IF(DAY(A128+1)=1,SUM($H$3:H128)-SUM($I$2:I127),""))</f>
      </c>
      <c r="J128" s="5">
        <f>IF($A128="","",INDEX('14denní rozpis směn'!$B$3:$F$16,'Plán směn'!$E128+MOD('Plán směn'!$C128,2)*7,4))</f>
        <v>8</v>
      </c>
      <c r="K128" s="5">
        <f>IF($A128="","",INDEX('14denní rozpis směn'!$B$3:$F$16,'Plán směn'!$E128+MOD('Plán směn'!$C128,2)*7,5))</f>
        <v>17.5</v>
      </c>
      <c r="L128" s="4">
        <f t="shared" si="12"/>
        <v>9</v>
      </c>
      <c r="M128" s="3">
        <f>IF($A128="","",IF(DAY($A128+1)=1,SUM(L$3:L128)-SUM(M$2:M127),""))</f>
      </c>
      <c r="N128" s="48">
        <f t="shared" si="13"/>
        <v>2</v>
      </c>
      <c r="O128" s="44">
        <f t="shared" si="14"/>
      </c>
    </row>
    <row r="129" spans="1:15" ht="12.75">
      <c r="A129" s="43">
        <f t="shared" si="15"/>
        <v>39695</v>
      </c>
      <c r="B129" s="41">
        <f t="shared" si="8"/>
        <v>9</v>
      </c>
      <c r="C129" s="41">
        <f t="shared" si="9"/>
        <v>36</v>
      </c>
      <c r="D129" s="41">
        <f>IF(A129="","",COUNTIF(Svátky!$A$2:$A$13,'Plán směn'!A129))</f>
        <v>0</v>
      </c>
      <c r="E129" s="42">
        <f t="shared" si="10"/>
        <v>4</v>
      </c>
      <c r="F129" s="5">
        <f>IF(A129="","",INDEX('14denní rozpis směn'!$B$3:$F$16,'Plán směn'!$E129+MOD('Plán směn'!$C129,2)*7,1))</f>
        <v>7.5</v>
      </c>
      <c r="G129" s="5">
        <f>IF(B129="","",INDEX('14denní rozpis směn'!$B$3:$F$16,'Plán směn'!$E129+MOD('Plán směn'!$C129,2)*7,2))</f>
        <v>15</v>
      </c>
      <c r="H129" s="4">
        <f t="shared" si="11"/>
        <v>7</v>
      </c>
      <c r="I129" s="3">
        <f>IF(A129="","",IF(DAY(A129+1)=1,SUM($H$3:H129)-SUM($I$2:I128),""))</f>
      </c>
      <c r="J129" s="5">
        <f>IF($A129="","",INDEX('14denní rozpis směn'!$B$3:$F$16,'Plán směn'!$E129+MOD('Plán směn'!$C129,2)*7,4))</f>
        <v>8</v>
      </c>
      <c r="K129" s="5">
        <f>IF($A129="","",INDEX('14denní rozpis směn'!$B$3:$F$16,'Plán směn'!$E129+MOD('Plán směn'!$C129,2)*7,5))</f>
        <v>17.5</v>
      </c>
      <c r="L129" s="4">
        <f t="shared" si="12"/>
        <v>9</v>
      </c>
      <c r="M129" s="3">
        <f>IF($A129="","",IF(DAY($A129+1)=1,SUM(L$3:L129)-SUM(M$2:M128),""))</f>
      </c>
      <c r="N129" s="48">
        <f t="shared" si="13"/>
        <v>2</v>
      </c>
      <c r="O129" s="44">
        <f t="shared" si="14"/>
      </c>
    </row>
    <row r="130" spans="1:15" ht="12.75">
      <c r="A130" s="43">
        <f t="shared" si="15"/>
        <v>39696</v>
      </c>
      <c r="B130" s="41">
        <f t="shared" si="8"/>
        <v>9</v>
      </c>
      <c r="C130" s="41">
        <f t="shared" si="9"/>
        <v>36</v>
      </c>
      <c r="D130" s="41">
        <f>IF(A130="","",COUNTIF(Svátky!$A$2:$A$13,'Plán směn'!A130))</f>
        <v>0</v>
      </c>
      <c r="E130" s="42">
        <f t="shared" si="10"/>
        <v>5</v>
      </c>
      <c r="F130" s="5">
        <f>IF(A130="","",INDEX('14denní rozpis směn'!$B$3:$F$16,'Plán směn'!$E130+MOD('Plán směn'!$C130,2)*7,1))</f>
        <v>7.5</v>
      </c>
      <c r="G130" s="5">
        <f>IF(B130="","",INDEX('14denní rozpis směn'!$B$3:$F$16,'Plán směn'!$E130+MOD('Plán směn'!$C130,2)*7,2))</f>
        <v>15</v>
      </c>
      <c r="H130" s="4">
        <f t="shared" si="11"/>
        <v>7</v>
      </c>
      <c r="I130" s="3">
        <f>IF(A130="","",IF(DAY(A130+1)=1,SUM($H$3:H130)-SUM($I$2:I129),""))</f>
      </c>
      <c r="J130" s="5">
        <f>IF($A130="","",INDEX('14denní rozpis směn'!$B$3:$F$16,'Plán směn'!$E130+MOD('Plán směn'!$C130,2)*7,4))</f>
        <v>8</v>
      </c>
      <c r="K130" s="5">
        <f>IF($A130="","",INDEX('14denní rozpis směn'!$B$3:$F$16,'Plán směn'!$E130+MOD('Plán směn'!$C130,2)*7,5))</f>
        <v>17.5</v>
      </c>
      <c r="L130" s="4">
        <f t="shared" si="12"/>
        <v>9</v>
      </c>
      <c r="M130" s="3">
        <f>IF($A130="","",IF(DAY($A130+1)=1,SUM(L$3:L130)-SUM(M$2:M129),""))</f>
      </c>
      <c r="N130" s="48">
        <f t="shared" si="13"/>
        <v>2</v>
      </c>
      <c r="O130" s="44">
        <f t="shared" si="14"/>
      </c>
    </row>
    <row r="131" spans="1:15" ht="12.75">
      <c r="A131" s="43">
        <f t="shared" si="15"/>
        <v>39697</v>
      </c>
      <c r="B131" s="41">
        <f t="shared" si="8"/>
        <v>9</v>
      </c>
      <c r="C131" s="41">
        <f t="shared" si="9"/>
        <v>36</v>
      </c>
      <c r="D131" s="41">
        <f>IF(A131="","",COUNTIF(Svátky!$A$2:$A$13,'Plán směn'!A131))</f>
        <v>0</v>
      </c>
      <c r="E131" s="42">
        <f t="shared" si="10"/>
        <v>6</v>
      </c>
      <c r="F131" s="5">
        <f>IF(A131="","",INDEX('14denní rozpis směn'!$B$3:$F$16,'Plán směn'!$E131+MOD('Plán směn'!$C131,2)*7,1))</f>
        <v>0</v>
      </c>
      <c r="G131" s="5">
        <f>IF(B131="","",INDEX('14denní rozpis směn'!$B$3:$F$16,'Plán směn'!$E131+MOD('Plán směn'!$C131,2)*7,2))</f>
        <v>0</v>
      </c>
      <c r="H131" s="4">
        <f t="shared" si="11"/>
        <v>0</v>
      </c>
      <c r="I131" s="3">
        <f>IF(A131="","",IF(DAY(A131+1)=1,SUM($H$3:H131)-SUM($I$2:I130),""))</f>
      </c>
      <c r="J131" s="5">
        <f>IF($A131="","",INDEX('14denní rozpis směn'!$B$3:$F$16,'Plán směn'!$E131+MOD('Plán směn'!$C131,2)*7,4))</f>
        <v>0</v>
      </c>
      <c r="K131" s="5">
        <f>IF($A131="","",INDEX('14denní rozpis směn'!$B$3:$F$16,'Plán směn'!$E131+MOD('Plán směn'!$C131,2)*7,5))</f>
        <v>0</v>
      </c>
      <c r="L131" s="4">
        <f t="shared" si="12"/>
        <v>0</v>
      </c>
      <c r="M131" s="3">
        <f>IF($A131="","",IF(DAY($A131+1)=1,SUM(L$3:L131)-SUM(M$2:M130),""))</f>
      </c>
      <c r="N131" s="48">
        <f t="shared" si="13"/>
        <v>0</v>
      </c>
      <c r="O131" s="44">
        <f t="shared" si="14"/>
      </c>
    </row>
    <row r="132" spans="1:15" ht="12.75">
      <c r="A132" s="43">
        <f t="shared" si="15"/>
        <v>39698</v>
      </c>
      <c r="B132" s="41">
        <f aca="true" t="shared" si="16" ref="B132:B195">IF(A132="","",MONTH(A132))</f>
        <v>9</v>
      </c>
      <c r="C132" s="41">
        <f aca="true" t="shared" si="17" ref="C132:C195">IF(A132="","",FLOOR(((A132-DATEVALUE("1.1."&amp;YEAR(A132)))+WEEKDAY(DATEVALUE("1.1."&amp;YEAR(A132)),3))/7,1)+1)</f>
        <v>36</v>
      </c>
      <c r="D132" s="41">
        <f>IF(A132="","",COUNTIF(Svátky!$A$2:$A$13,'Plán směn'!A132))</f>
        <v>0</v>
      </c>
      <c r="E132" s="42">
        <f aca="true" t="shared" si="18" ref="E132:E195">IF(A132="","",WEEKDAY(A132,2))</f>
        <v>7</v>
      </c>
      <c r="F132" s="5">
        <f>IF(A132="","",INDEX('14denní rozpis směn'!$B$3:$F$16,'Plán směn'!$E132+MOD('Plán směn'!$C132,2)*7,1))</f>
        <v>0</v>
      </c>
      <c r="G132" s="5">
        <f>IF(B132="","",INDEX('14denní rozpis směn'!$B$3:$F$16,'Plán směn'!$E132+MOD('Plán směn'!$C132,2)*7,2))</f>
        <v>0</v>
      </c>
      <c r="H132" s="4">
        <f aca="true" t="shared" si="19" ref="H132:H195">IF(A132="","",IF(($D132=0)*AND($E132&lt;6),G132-F132-0.5,0))</f>
        <v>0</v>
      </c>
      <c r="I132" s="3">
        <f>IF(A132="","",IF(DAY(A132+1)=1,SUM($H$3:H132)-SUM($I$2:I131),""))</f>
      </c>
      <c r="J132" s="5">
        <f>IF($A132="","",INDEX('14denní rozpis směn'!$B$3:$F$16,'Plán směn'!$E132+MOD('Plán směn'!$C132,2)*7,4))</f>
        <v>0</v>
      </c>
      <c r="K132" s="5">
        <f>IF($A132="","",INDEX('14denní rozpis směn'!$B$3:$F$16,'Plán směn'!$E132+MOD('Plán směn'!$C132,2)*7,5))</f>
        <v>0</v>
      </c>
      <c r="L132" s="4">
        <f aca="true" t="shared" si="20" ref="L132:L195">IF(A132="","",IF(($D132=0)*AND($E132&lt;6),K132-J132-0.5,0))</f>
        <v>0</v>
      </c>
      <c r="M132" s="3">
        <f>IF($A132="","",IF(DAY($A132+1)=1,SUM(L$3:L132)-SUM(M$2:M131),""))</f>
      </c>
      <c r="N132" s="48">
        <f aca="true" t="shared" si="21" ref="N132:N195">IF(A132="","",L132-H132)</f>
        <v>0</v>
      </c>
      <c r="O132" s="44">
        <f aca="true" t="shared" si="22" ref="O132:O195">IF(I132="","",M132-I132)</f>
      </c>
    </row>
    <row r="133" spans="1:15" ht="12.75">
      <c r="A133" s="43">
        <f aca="true" t="shared" si="23" ref="A133:A196">IF(($A$3+ROW(A133)-3)&lt;=$G$1,$A$3+ROW(A133)-3,"")</f>
        <v>39699</v>
      </c>
      <c r="B133" s="41">
        <f t="shared" si="16"/>
        <v>9</v>
      </c>
      <c r="C133" s="41">
        <f t="shared" si="17"/>
        <v>37</v>
      </c>
      <c r="D133" s="41">
        <f>IF(A133="","",COUNTIF(Svátky!$A$2:$A$13,'Plán směn'!A133))</f>
        <v>0</v>
      </c>
      <c r="E133" s="42">
        <f t="shared" si="18"/>
        <v>1</v>
      </c>
      <c r="F133" s="5">
        <f>IF(A133="","",INDEX('14denní rozpis směn'!$B$3:$F$16,'Plán směn'!$E133+MOD('Plán směn'!$C133,2)*7,1))</f>
        <v>7.5</v>
      </c>
      <c r="G133" s="5">
        <f>IF(B133="","",INDEX('14denní rozpis směn'!$B$3:$F$16,'Plán směn'!$E133+MOD('Plán směn'!$C133,2)*7,2))</f>
        <v>15</v>
      </c>
      <c r="H133" s="4">
        <f t="shared" si="19"/>
        <v>7</v>
      </c>
      <c r="I133" s="3">
        <f>IF(A133="","",IF(DAY(A133+1)=1,SUM($H$3:H133)-SUM($I$2:I132),""))</f>
      </c>
      <c r="J133" s="5">
        <f>IF($A133="","",INDEX('14denní rozpis směn'!$B$3:$F$16,'Plán směn'!$E133+MOD('Plán směn'!$C133,2)*7,4))</f>
        <v>8</v>
      </c>
      <c r="K133" s="5">
        <f>IF($A133="","",INDEX('14denní rozpis směn'!$B$3:$F$16,'Plán směn'!$E133+MOD('Plán směn'!$C133,2)*7,5))</f>
        <v>17.5</v>
      </c>
      <c r="L133" s="4">
        <f t="shared" si="20"/>
        <v>9</v>
      </c>
      <c r="M133" s="3">
        <f>IF($A133="","",IF(DAY($A133+1)=1,SUM(L$3:L133)-SUM(M$2:M132),""))</f>
      </c>
      <c r="N133" s="48">
        <f t="shared" si="21"/>
        <v>2</v>
      </c>
      <c r="O133" s="44">
        <f t="shared" si="22"/>
      </c>
    </row>
    <row r="134" spans="1:15" ht="12.75">
      <c r="A134" s="43">
        <f t="shared" si="23"/>
        <v>39700</v>
      </c>
      <c r="B134" s="41">
        <f t="shared" si="16"/>
        <v>9</v>
      </c>
      <c r="C134" s="41">
        <f t="shared" si="17"/>
        <v>37</v>
      </c>
      <c r="D134" s="41">
        <f>IF(A134="","",COUNTIF(Svátky!$A$2:$A$13,'Plán směn'!A134))</f>
        <v>0</v>
      </c>
      <c r="E134" s="42">
        <f t="shared" si="18"/>
        <v>2</v>
      </c>
      <c r="F134" s="5">
        <f>IF(A134="","",INDEX('14denní rozpis směn'!$B$3:$F$16,'Plán směn'!$E134+MOD('Plán směn'!$C134,2)*7,1))</f>
        <v>7.5</v>
      </c>
      <c r="G134" s="5">
        <f>IF(B134="","",INDEX('14denní rozpis směn'!$B$3:$F$16,'Plán směn'!$E134+MOD('Plán směn'!$C134,2)*7,2))</f>
        <v>15</v>
      </c>
      <c r="H134" s="4">
        <f t="shared" si="19"/>
        <v>7</v>
      </c>
      <c r="I134" s="3">
        <f>IF(A134="","",IF(DAY(A134+1)=1,SUM($H$3:H134)-SUM($I$2:I133),""))</f>
      </c>
      <c r="J134" s="5">
        <f>IF($A134="","",INDEX('14denní rozpis směn'!$B$3:$F$16,'Plán směn'!$E134+MOD('Plán směn'!$C134,2)*7,4))</f>
        <v>8</v>
      </c>
      <c r="K134" s="5">
        <f>IF($A134="","",INDEX('14denní rozpis směn'!$B$3:$F$16,'Plán směn'!$E134+MOD('Plán směn'!$C134,2)*7,5))</f>
        <v>17.5</v>
      </c>
      <c r="L134" s="4">
        <f t="shared" si="20"/>
        <v>9</v>
      </c>
      <c r="M134" s="3">
        <f>IF($A134="","",IF(DAY($A134+1)=1,SUM(L$3:L134)-SUM(M$2:M133),""))</f>
      </c>
      <c r="N134" s="48">
        <f t="shared" si="21"/>
        <v>2</v>
      </c>
      <c r="O134" s="44">
        <f t="shared" si="22"/>
      </c>
    </row>
    <row r="135" spans="1:15" ht="12.75">
      <c r="A135" s="43">
        <f t="shared" si="23"/>
        <v>39701</v>
      </c>
      <c r="B135" s="41">
        <f t="shared" si="16"/>
        <v>9</v>
      </c>
      <c r="C135" s="41">
        <f t="shared" si="17"/>
        <v>37</v>
      </c>
      <c r="D135" s="41">
        <f>IF(A135="","",COUNTIF(Svátky!$A$2:$A$13,'Plán směn'!A135))</f>
        <v>0</v>
      </c>
      <c r="E135" s="42">
        <f t="shared" si="18"/>
        <v>3</v>
      </c>
      <c r="F135" s="5">
        <f>IF(A135="","",INDEX('14denní rozpis směn'!$B$3:$F$16,'Plán směn'!$E135+MOD('Plán směn'!$C135,2)*7,1))</f>
        <v>8</v>
      </c>
      <c r="G135" s="5">
        <f>IF(B135="","",INDEX('14denní rozpis směn'!$B$3:$F$16,'Plán směn'!$E135+MOD('Plán směn'!$C135,2)*7,2))</f>
        <v>17.5</v>
      </c>
      <c r="H135" s="4">
        <f t="shared" si="19"/>
        <v>9</v>
      </c>
      <c r="I135" s="3">
        <f>IF(A135="","",IF(DAY(A135+1)=1,SUM($H$3:H135)-SUM($I$2:I134),""))</f>
      </c>
      <c r="J135" s="5">
        <f>IF($A135="","",INDEX('14denní rozpis směn'!$B$3:$F$16,'Plán směn'!$E135+MOD('Plán směn'!$C135,2)*7,4))</f>
        <v>7.5</v>
      </c>
      <c r="K135" s="5">
        <f>IF($A135="","",INDEX('14denní rozpis směn'!$B$3:$F$16,'Plán směn'!$E135+MOD('Plán směn'!$C135,2)*7,5))</f>
        <v>15</v>
      </c>
      <c r="L135" s="4">
        <f t="shared" si="20"/>
        <v>7</v>
      </c>
      <c r="M135" s="3">
        <f>IF($A135="","",IF(DAY($A135+1)=1,SUM(L$3:L135)-SUM(M$2:M134),""))</f>
      </c>
      <c r="N135" s="48">
        <f t="shared" si="21"/>
        <v>-2</v>
      </c>
      <c r="O135" s="44">
        <f t="shared" si="22"/>
      </c>
    </row>
    <row r="136" spans="1:15" ht="12.75">
      <c r="A136" s="43">
        <f t="shared" si="23"/>
        <v>39702</v>
      </c>
      <c r="B136" s="41">
        <f t="shared" si="16"/>
        <v>9</v>
      </c>
      <c r="C136" s="41">
        <f t="shared" si="17"/>
        <v>37</v>
      </c>
      <c r="D136" s="41">
        <f>IF(A136="","",COUNTIF(Svátky!$A$2:$A$13,'Plán směn'!A136))</f>
        <v>0</v>
      </c>
      <c r="E136" s="42">
        <f t="shared" si="18"/>
        <v>4</v>
      </c>
      <c r="F136" s="5">
        <f>IF(A136="","",INDEX('14denní rozpis směn'!$B$3:$F$16,'Plán směn'!$E136+MOD('Plán směn'!$C136,2)*7,1))</f>
        <v>8</v>
      </c>
      <c r="G136" s="5">
        <f>IF(B136="","",INDEX('14denní rozpis směn'!$B$3:$F$16,'Plán směn'!$E136+MOD('Plán směn'!$C136,2)*7,2))</f>
        <v>17.5</v>
      </c>
      <c r="H136" s="4">
        <f t="shared" si="19"/>
        <v>9</v>
      </c>
      <c r="I136" s="3">
        <f>IF(A136="","",IF(DAY(A136+1)=1,SUM($H$3:H136)-SUM($I$2:I135),""))</f>
      </c>
      <c r="J136" s="5">
        <f>IF($A136="","",INDEX('14denní rozpis směn'!$B$3:$F$16,'Plán směn'!$E136+MOD('Plán směn'!$C136,2)*7,4))</f>
        <v>7.5</v>
      </c>
      <c r="K136" s="5">
        <f>IF($A136="","",INDEX('14denní rozpis směn'!$B$3:$F$16,'Plán směn'!$E136+MOD('Plán směn'!$C136,2)*7,5))</f>
        <v>15</v>
      </c>
      <c r="L136" s="4">
        <f t="shared" si="20"/>
        <v>7</v>
      </c>
      <c r="M136" s="3">
        <f>IF($A136="","",IF(DAY($A136+1)=1,SUM(L$3:L136)-SUM(M$2:M135),""))</f>
      </c>
      <c r="N136" s="48">
        <f t="shared" si="21"/>
        <v>-2</v>
      </c>
      <c r="O136" s="44">
        <f t="shared" si="22"/>
      </c>
    </row>
    <row r="137" spans="1:15" ht="12.75">
      <c r="A137" s="43">
        <f t="shared" si="23"/>
        <v>39703</v>
      </c>
      <c r="B137" s="41">
        <f t="shared" si="16"/>
        <v>9</v>
      </c>
      <c r="C137" s="41">
        <f t="shared" si="17"/>
        <v>37</v>
      </c>
      <c r="D137" s="41">
        <f>IF(A137="","",COUNTIF(Svátky!$A$2:$A$13,'Plán směn'!A137))</f>
        <v>0</v>
      </c>
      <c r="E137" s="42">
        <f t="shared" si="18"/>
        <v>5</v>
      </c>
      <c r="F137" s="5">
        <f>IF(A137="","",INDEX('14denní rozpis směn'!$B$3:$F$16,'Plán směn'!$E137+MOD('Plán směn'!$C137,2)*7,1))</f>
        <v>8</v>
      </c>
      <c r="G137" s="5">
        <f>IF(B137="","",INDEX('14denní rozpis směn'!$B$3:$F$16,'Plán směn'!$E137+MOD('Plán směn'!$C137,2)*7,2))</f>
        <v>17.5</v>
      </c>
      <c r="H137" s="4">
        <f t="shared" si="19"/>
        <v>9</v>
      </c>
      <c r="I137" s="3">
        <f>IF(A137="","",IF(DAY(A137+1)=1,SUM($H$3:H137)-SUM($I$2:I136),""))</f>
      </c>
      <c r="J137" s="5">
        <f>IF($A137="","",INDEX('14denní rozpis směn'!$B$3:$F$16,'Plán směn'!$E137+MOD('Plán směn'!$C137,2)*7,4))</f>
        <v>7.5</v>
      </c>
      <c r="K137" s="5">
        <f>IF($A137="","",INDEX('14denní rozpis směn'!$B$3:$F$16,'Plán směn'!$E137+MOD('Plán směn'!$C137,2)*7,5))</f>
        <v>15</v>
      </c>
      <c r="L137" s="4">
        <f t="shared" si="20"/>
        <v>7</v>
      </c>
      <c r="M137" s="3">
        <f>IF($A137="","",IF(DAY($A137+1)=1,SUM(L$3:L137)-SUM(M$2:M136),""))</f>
      </c>
      <c r="N137" s="48">
        <f t="shared" si="21"/>
        <v>-2</v>
      </c>
      <c r="O137" s="44">
        <f t="shared" si="22"/>
      </c>
    </row>
    <row r="138" spans="1:15" ht="12.75">
      <c r="A138" s="43">
        <f t="shared" si="23"/>
        <v>39704</v>
      </c>
      <c r="B138" s="41">
        <f t="shared" si="16"/>
        <v>9</v>
      </c>
      <c r="C138" s="41">
        <f t="shared" si="17"/>
        <v>37</v>
      </c>
      <c r="D138" s="41">
        <f>IF(A138="","",COUNTIF(Svátky!$A$2:$A$13,'Plán směn'!A138))</f>
        <v>0</v>
      </c>
      <c r="E138" s="42">
        <f t="shared" si="18"/>
        <v>6</v>
      </c>
      <c r="F138" s="5">
        <f>IF(A138="","",INDEX('14denní rozpis směn'!$B$3:$F$16,'Plán směn'!$E138+MOD('Plán směn'!$C138,2)*7,1))</f>
        <v>0</v>
      </c>
      <c r="G138" s="5">
        <f>IF(B138="","",INDEX('14denní rozpis směn'!$B$3:$F$16,'Plán směn'!$E138+MOD('Plán směn'!$C138,2)*7,2))</f>
        <v>0</v>
      </c>
      <c r="H138" s="4">
        <f t="shared" si="19"/>
        <v>0</v>
      </c>
      <c r="I138" s="3">
        <f>IF(A138="","",IF(DAY(A138+1)=1,SUM($H$3:H138)-SUM($I$2:I137),""))</f>
      </c>
      <c r="J138" s="5">
        <f>IF($A138="","",INDEX('14denní rozpis směn'!$B$3:$F$16,'Plán směn'!$E138+MOD('Plán směn'!$C138,2)*7,4))</f>
        <v>0</v>
      </c>
      <c r="K138" s="5">
        <f>IF($A138="","",INDEX('14denní rozpis směn'!$B$3:$F$16,'Plán směn'!$E138+MOD('Plán směn'!$C138,2)*7,5))</f>
        <v>0</v>
      </c>
      <c r="L138" s="4">
        <f t="shared" si="20"/>
        <v>0</v>
      </c>
      <c r="M138" s="3">
        <f>IF($A138="","",IF(DAY($A138+1)=1,SUM(L$3:L138)-SUM(M$2:M137),""))</f>
      </c>
      <c r="N138" s="48">
        <f t="shared" si="21"/>
        <v>0</v>
      </c>
      <c r="O138" s="44">
        <f t="shared" si="22"/>
      </c>
    </row>
    <row r="139" spans="1:15" ht="12.75">
      <c r="A139" s="43">
        <f t="shared" si="23"/>
        <v>39705</v>
      </c>
      <c r="B139" s="41">
        <f t="shared" si="16"/>
        <v>9</v>
      </c>
      <c r="C139" s="41">
        <f t="shared" si="17"/>
        <v>37</v>
      </c>
      <c r="D139" s="41">
        <f>IF(A139="","",COUNTIF(Svátky!$A$2:$A$13,'Plán směn'!A139))</f>
        <v>0</v>
      </c>
      <c r="E139" s="42">
        <f t="shared" si="18"/>
        <v>7</v>
      </c>
      <c r="F139" s="5">
        <f>IF(A139="","",INDEX('14denní rozpis směn'!$B$3:$F$16,'Plán směn'!$E139+MOD('Plán směn'!$C139,2)*7,1))</f>
        <v>0</v>
      </c>
      <c r="G139" s="5">
        <f>IF(B139="","",INDEX('14denní rozpis směn'!$B$3:$F$16,'Plán směn'!$E139+MOD('Plán směn'!$C139,2)*7,2))</f>
        <v>0</v>
      </c>
      <c r="H139" s="4">
        <f t="shared" si="19"/>
        <v>0</v>
      </c>
      <c r="I139" s="3">
        <f>IF(A139="","",IF(DAY(A139+1)=1,SUM($H$3:H139)-SUM($I$2:I138),""))</f>
      </c>
      <c r="J139" s="5">
        <f>IF($A139="","",INDEX('14denní rozpis směn'!$B$3:$F$16,'Plán směn'!$E139+MOD('Plán směn'!$C139,2)*7,4))</f>
        <v>0</v>
      </c>
      <c r="K139" s="5">
        <f>IF($A139="","",INDEX('14denní rozpis směn'!$B$3:$F$16,'Plán směn'!$E139+MOD('Plán směn'!$C139,2)*7,5))</f>
        <v>0</v>
      </c>
      <c r="L139" s="4">
        <f t="shared" si="20"/>
        <v>0</v>
      </c>
      <c r="M139" s="3">
        <f>IF($A139="","",IF(DAY($A139+1)=1,SUM(L$3:L139)-SUM(M$2:M138),""))</f>
      </c>
      <c r="N139" s="48">
        <f t="shared" si="21"/>
        <v>0</v>
      </c>
      <c r="O139" s="44">
        <f t="shared" si="22"/>
      </c>
    </row>
    <row r="140" spans="1:15" ht="12.75">
      <c r="A140" s="43">
        <f t="shared" si="23"/>
        <v>39706</v>
      </c>
      <c r="B140" s="41">
        <f t="shared" si="16"/>
        <v>9</v>
      </c>
      <c r="C140" s="41">
        <f t="shared" si="17"/>
        <v>38</v>
      </c>
      <c r="D140" s="41">
        <f>IF(A140="","",COUNTIF(Svátky!$A$2:$A$13,'Plán směn'!A140))</f>
        <v>0</v>
      </c>
      <c r="E140" s="42">
        <f t="shared" si="18"/>
        <v>1</v>
      </c>
      <c r="F140" s="5">
        <f>IF(A140="","",INDEX('14denní rozpis směn'!$B$3:$F$16,'Plán směn'!$E140+MOD('Plán směn'!$C140,2)*7,1))</f>
        <v>8</v>
      </c>
      <c r="G140" s="5">
        <f>IF(B140="","",INDEX('14denní rozpis směn'!$B$3:$F$16,'Plán směn'!$E140+MOD('Plán směn'!$C140,2)*7,2))</f>
        <v>17.5</v>
      </c>
      <c r="H140" s="4">
        <f t="shared" si="19"/>
        <v>9</v>
      </c>
      <c r="I140" s="3">
        <f>IF(A140="","",IF(DAY(A140+1)=1,SUM($H$3:H140)-SUM($I$2:I139),""))</f>
      </c>
      <c r="J140" s="5">
        <f>IF($A140="","",INDEX('14denní rozpis směn'!$B$3:$F$16,'Plán směn'!$E140+MOD('Plán směn'!$C140,2)*7,4))</f>
        <v>7.5</v>
      </c>
      <c r="K140" s="5">
        <f>IF($A140="","",INDEX('14denní rozpis směn'!$B$3:$F$16,'Plán směn'!$E140+MOD('Plán směn'!$C140,2)*7,5))</f>
        <v>15</v>
      </c>
      <c r="L140" s="4">
        <f t="shared" si="20"/>
        <v>7</v>
      </c>
      <c r="M140" s="3">
        <f>IF($A140="","",IF(DAY($A140+1)=1,SUM(L$3:L140)-SUM(M$2:M139),""))</f>
      </c>
      <c r="N140" s="48">
        <f t="shared" si="21"/>
        <v>-2</v>
      </c>
      <c r="O140" s="44">
        <f t="shared" si="22"/>
      </c>
    </row>
    <row r="141" spans="1:15" ht="12.75">
      <c r="A141" s="43">
        <f t="shared" si="23"/>
        <v>39707</v>
      </c>
      <c r="B141" s="41">
        <f t="shared" si="16"/>
        <v>9</v>
      </c>
      <c r="C141" s="41">
        <f t="shared" si="17"/>
        <v>38</v>
      </c>
      <c r="D141" s="41">
        <f>IF(A141="","",COUNTIF(Svátky!$A$2:$A$13,'Plán směn'!A141))</f>
        <v>0</v>
      </c>
      <c r="E141" s="42">
        <f t="shared" si="18"/>
        <v>2</v>
      </c>
      <c r="F141" s="5">
        <f>IF(A141="","",INDEX('14denní rozpis směn'!$B$3:$F$16,'Plán směn'!$E141+MOD('Plán směn'!$C141,2)*7,1))</f>
        <v>8</v>
      </c>
      <c r="G141" s="5">
        <f>IF(B141="","",INDEX('14denní rozpis směn'!$B$3:$F$16,'Plán směn'!$E141+MOD('Plán směn'!$C141,2)*7,2))</f>
        <v>17.5</v>
      </c>
      <c r="H141" s="4">
        <f t="shared" si="19"/>
        <v>9</v>
      </c>
      <c r="I141" s="3">
        <f>IF(A141="","",IF(DAY(A141+1)=1,SUM($H$3:H141)-SUM($I$2:I140),""))</f>
      </c>
      <c r="J141" s="5">
        <f>IF($A141="","",INDEX('14denní rozpis směn'!$B$3:$F$16,'Plán směn'!$E141+MOD('Plán směn'!$C141,2)*7,4))</f>
        <v>7.5</v>
      </c>
      <c r="K141" s="5">
        <f>IF($A141="","",INDEX('14denní rozpis směn'!$B$3:$F$16,'Plán směn'!$E141+MOD('Plán směn'!$C141,2)*7,5))</f>
        <v>15</v>
      </c>
      <c r="L141" s="4">
        <f t="shared" si="20"/>
        <v>7</v>
      </c>
      <c r="M141" s="3">
        <f>IF($A141="","",IF(DAY($A141+1)=1,SUM(L$3:L141)-SUM(M$2:M140),""))</f>
      </c>
      <c r="N141" s="48">
        <f t="shared" si="21"/>
        <v>-2</v>
      </c>
      <c r="O141" s="44">
        <f t="shared" si="22"/>
      </c>
    </row>
    <row r="142" spans="1:15" ht="12.75">
      <c r="A142" s="43">
        <f t="shared" si="23"/>
        <v>39708</v>
      </c>
      <c r="B142" s="41">
        <f t="shared" si="16"/>
        <v>9</v>
      </c>
      <c r="C142" s="41">
        <f t="shared" si="17"/>
        <v>38</v>
      </c>
      <c r="D142" s="41">
        <f>IF(A142="","",COUNTIF(Svátky!$A$2:$A$13,'Plán směn'!A142))</f>
        <v>0</v>
      </c>
      <c r="E142" s="42">
        <f t="shared" si="18"/>
        <v>3</v>
      </c>
      <c r="F142" s="5">
        <f>IF(A142="","",INDEX('14denní rozpis směn'!$B$3:$F$16,'Plán směn'!$E142+MOD('Plán směn'!$C142,2)*7,1))</f>
        <v>7.5</v>
      </c>
      <c r="G142" s="5">
        <f>IF(B142="","",INDEX('14denní rozpis směn'!$B$3:$F$16,'Plán směn'!$E142+MOD('Plán směn'!$C142,2)*7,2))</f>
        <v>15</v>
      </c>
      <c r="H142" s="4">
        <f t="shared" si="19"/>
        <v>7</v>
      </c>
      <c r="I142" s="3">
        <f>IF(A142="","",IF(DAY(A142+1)=1,SUM($H$3:H142)-SUM($I$2:I141),""))</f>
      </c>
      <c r="J142" s="5">
        <f>IF($A142="","",INDEX('14denní rozpis směn'!$B$3:$F$16,'Plán směn'!$E142+MOD('Plán směn'!$C142,2)*7,4))</f>
        <v>8</v>
      </c>
      <c r="K142" s="5">
        <f>IF($A142="","",INDEX('14denní rozpis směn'!$B$3:$F$16,'Plán směn'!$E142+MOD('Plán směn'!$C142,2)*7,5))</f>
        <v>17.5</v>
      </c>
      <c r="L142" s="4">
        <f t="shared" si="20"/>
        <v>9</v>
      </c>
      <c r="M142" s="3">
        <f>IF($A142="","",IF(DAY($A142+1)=1,SUM(L$3:L142)-SUM(M$2:M141),""))</f>
      </c>
      <c r="N142" s="48">
        <f t="shared" si="21"/>
        <v>2</v>
      </c>
      <c r="O142" s="44">
        <f t="shared" si="22"/>
      </c>
    </row>
    <row r="143" spans="1:15" ht="12.75">
      <c r="A143" s="43">
        <f t="shared" si="23"/>
        <v>39709</v>
      </c>
      <c r="B143" s="41">
        <f t="shared" si="16"/>
        <v>9</v>
      </c>
      <c r="C143" s="41">
        <f t="shared" si="17"/>
        <v>38</v>
      </c>
      <c r="D143" s="41">
        <f>IF(A143="","",COUNTIF(Svátky!$A$2:$A$13,'Plán směn'!A143))</f>
        <v>0</v>
      </c>
      <c r="E143" s="42">
        <f t="shared" si="18"/>
        <v>4</v>
      </c>
      <c r="F143" s="5">
        <f>IF(A143="","",INDEX('14denní rozpis směn'!$B$3:$F$16,'Plán směn'!$E143+MOD('Plán směn'!$C143,2)*7,1))</f>
        <v>7.5</v>
      </c>
      <c r="G143" s="5">
        <f>IF(B143="","",INDEX('14denní rozpis směn'!$B$3:$F$16,'Plán směn'!$E143+MOD('Plán směn'!$C143,2)*7,2))</f>
        <v>15</v>
      </c>
      <c r="H143" s="4">
        <f t="shared" si="19"/>
        <v>7</v>
      </c>
      <c r="I143" s="3">
        <f>IF(A143="","",IF(DAY(A143+1)=1,SUM($H$3:H143)-SUM($I$2:I142),""))</f>
      </c>
      <c r="J143" s="5">
        <f>IF($A143="","",INDEX('14denní rozpis směn'!$B$3:$F$16,'Plán směn'!$E143+MOD('Plán směn'!$C143,2)*7,4))</f>
        <v>8</v>
      </c>
      <c r="K143" s="5">
        <f>IF($A143="","",INDEX('14denní rozpis směn'!$B$3:$F$16,'Plán směn'!$E143+MOD('Plán směn'!$C143,2)*7,5))</f>
        <v>17.5</v>
      </c>
      <c r="L143" s="4">
        <f t="shared" si="20"/>
        <v>9</v>
      </c>
      <c r="M143" s="3">
        <f>IF($A143="","",IF(DAY($A143+1)=1,SUM(L$3:L143)-SUM(M$2:M142),""))</f>
      </c>
      <c r="N143" s="48">
        <f t="shared" si="21"/>
        <v>2</v>
      </c>
      <c r="O143" s="44">
        <f t="shared" si="22"/>
      </c>
    </row>
    <row r="144" spans="1:15" ht="12.75">
      <c r="A144" s="43">
        <f t="shared" si="23"/>
        <v>39710</v>
      </c>
      <c r="B144" s="41">
        <f t="shared" si="16"/>
        <v>9</v>
      </c>
      <c r="C144" s="41">
        <f t="shared" si="17"/>
        <v>38</v>
      </c>
      <c r="D144" s="41">
        <f>IF(A144="","",COUNTIF(Svátky!$A$2:$A$13,'Plán směn'!A144))</f>
        <v>0</v>
      </c>
      <c r="E144" s="42">
        <f t="shared" si="18"/>
        <v>5</v>
      </c>
      <c r="F144" s="5">
        <f>IF(A144="","",INDEX('14denní rozpis směn'!$B$3:$F$16,'Plán směn'!$E144+MOD('Plán směn'!$C144,2)*7,1))</f>
        <v>7.5</v>
      </c>
      <c r="G144" s="5">
        <f>IF(B144="","",INDEX('14denní rozpis směn'!$B$3:$F$16,'Plán směn'!$E144+MOD('Plán směn'!$C144,2)*7,2))</f>
        <v>15</v>
      </c>
      <c r="H144" s="4">
        <f t="shared" si="19"/>
        <v>7</v>
      </c>
      <c r="I144" s="3">
        <f>IF(A144="","",IF(DAY(A144+1)=1,SUM($H$3:H144)-SUM($I$2:I143),""))</f>
      </c>
      <c r="J144" s="5">
        <f>IF($A144="","",INDEX('14denní rozpis směn'!$B$3:$F$16,'Plán směn'!$E144+MOD('Plán směn'!$C144,2)*7,4))</f>
        <v>8</v>
      </c>
      <c r="K144" s="5">
        <f>IF($A144="","",INDEX('14denní rozpis směn'!$B$3:$F$16,'Plán směn'!$E144+MOD('Plán směn'!$C144,2)*7,5))</f>
        <v>17.5</v>
      </c>
      <c r="L144" s="4">
        <f t="shared" si="20"/>
        <v>9</v>
      </c>
      <c r="M144" s="3">
        <f>IF($A144="","",IF(DAY($A144+1)=1,SUM(L$3:L144)-SUM(M$2:M143),""))</f>
      </c>
      <c r="N144" s="48">
        <f t="shared" si="21"/>
        <v>2</v>
      </c>
      <c r="O144" s="44">
        <f t="shared" si="22"/>
      </c>
    </row>
    <row r="145" spans="1:15" ht="12.75">
      <c r="A145" s="43">
        <f t="shared" si="23"/>
        <v>39711</v>
      </c>
      <c r="B145" s="41">
        <f t="shared" si="16"/>
        <v>9</v>
      </c>
      <c r="C145" s="41">
        <f t="shared" si="17"/>
        <v>38</v>
      </c>
      <c r="D145" s="41">
        <f>IF(A145="","",COUNTIF(Svátky!$A$2:$A$13,'Plán směn'!A145))</f>
        <v>0</v>
      </c>
      <c r="E145" s="42">
        <f t="shared" si="18"/>
        <v>6</v>
      </c>
      <c r="F145" s="5">
        <f>IF(A145="","",INDEX('14denní rozpis směn'!$B$3:$F$16,'Plán směn'!$E145+MOD('Plán směn'!$C145,2)*7,1))</f>
        <v>0</v>
      </c>
      <c r="G145" s="5">
        <f>IF(B145="","",INDEX('14denní rozpis směn'!$B$3:$F$16,'Plán směn'!$E145+MOD('Plán směn'!$C145,2)*7,2))</f>
        <v>0</v>
      </c>
      <c r="H145" s="4">
        <f t="shared" si="19"/>
        <v>0</v>
      </c>
      <c r="I145" s="3">
        <f>IF(A145="","",IF(DAY(A145+1)=1,SUM($H$3:H145)-SUM($I$2:I144),""))</f>
      </c>
      <c r="J145" s="5">
        <f>IF($A145="","",INDEX('14denní rozpis směn'!$B$3:$F$16,'Plán směn'!$E145+MOD('Plán směn'!$C145,2)*7,4))</f>
        <v>0</v>
      </c>
      <c r="K145" s="5">
        <f>IF($A145="","",INDEX('14denní rozpis směn'!$B$3:$F$16,'Plán směn'!$E145+MOD('Plán směn'!$C145,2)*7,5))</f>
        <v>0</v>
      </c>
      <c r="L145" s="4">
        <f t="shared" si="20"/>
        <v>0</v>
      </c>
      <c r="M145" s="3">
        <f>IF($A145="","",IF(DAY($A145+1)=1,SUM(L$3:L145)-SUM(M$2:M144),""))</f>
      </c>
      <c r="N145" s="48">
        <f t="shared" si="21"/>
        <v>0</v>
      </c>
      <c r="O145" s="44">
        <f t="shared" si="22"/>
      </c>
    </row>
    <row r="146" spans="1:15" ht="12.75">
      <c r="A146" s="43">
        <f t="shared" si="23"/>
        <v>39712</v>
      </c>
      <c r="B146" s="41">
        <f t="shared" si="16"/>
        <v>9</v>
      </c>
      <c r="C146" s="41">
        <f t="shared" si="17"/>
        <v>38</v>
      </c>
      <c r="D146" s="41">
        <f>IF(A146="","",COUNTIF(Svátky!$A$2:$A$13,'Plán směn'!A146))</f>
        <v>0</v>
      </c>
      <c r="E146" s="42">
        <f t="shared" si="18"/>
        <v>7</v>
      </c>
      <c r="F146" s="5">
        <f>IF(A146="","",INDEX('14denní rozpis směn'!$B$3:$F$16,'Plán směn'!$E146+MOD('Plán směn'!$C146,2)*7,1))</f>
        <v>0</v>
      </c>
      <c r="G146" s="5">
        <f>IF(B146="","",INDEX('14denní rozpis směn'!$B$3:$F$16,'Plán směn'!$E146+MOD('Plán směn'!$C146,2)*7,2))</f>
        <v>0</v>
      </c>
      <c r="H146" s="4">
        <f t="shared" si="19"/>
        <v>0</v>
      </c>
      <c r="I146" s="3">
        <f>IF(A146="","",IF(DAY(A146+1)=1,SUM($H$3:H146)-SUM($I$2:I145),""))</f>
      </c>
      <c r="J146" s="5">
        <f>IF($A146="","",INDEX('14denní rozpis směn'!$B$3:$F$16,'Plán směn'!$E146+MOD('Plán směn'!$C146,2)*7,4))</f>
        <v>0</v>
      </c>
      <c r="K146" s="5">
        <f>IF($A146="","",INDEX('14denní rozpis směn'!$B$3:$F$16,'Plán směn'!$E146+MOD('Plán směn'!$C146,2)*7,5))</f>
        <v>0</v>
      </c>
      <c r="L146" s="4">
        <f t="shared" si="20"/>
        <v>0</v>
      </c>
      <c r="M146" s="3">
        <f>IF($A146="","",IF(DAY($A146+1)=1,SUM(L$3:L146)-SUM(M$2:M145),""))</f>
      </c>
      <c r="N146" s="48">
        <f t="shared" si="21"/>
        <v>0</v>
      </c>
      <c r="O146" s="44">
        <f t="shared" si="22"/>
      </c>
    </row>
    <row r="147" spans="1:15" ht="12.75">
      <c r="A147" s="43">
        <f t="shared" si="23"/>
        <v>39713</v>
      </c>
      <c r="B147" s="41">
        <f t="shared" si="16"/>
        <v>9</v>
      </c>
      <c r="C147" s="41">
        <f t="shared" si="17"/>
        <v>39</v>
      </c>
      <c r="D147" s="41">
        <f>IF(A147="","",COUNTIF(Svátky!$A$2:$A$13,'Plán směn'!A147))</f>
        <v>0</v>
      </c>
      <c r="E147" s="42">
        <f t="shared" si="18"/>
        <v>1</v>
      </c>
      <c r="F147" s="5">
        <f>IF(A147="","",INDEX('14denní rozpis směn'!$B$3:$F$16,'Plán směn'!$E147+MOD('Plán směn'!$C147,2)*7,1))</f>
        <v>7.5</v>
      </c>
      <c r="G147" s="5">
        <f>IF(B147="","",INDEX('14denní rozpis směn'!$B$3:$F$16,'Plán směn'!$E147+MOD('Plán směn'!$C147,2)*7,2))</f>
        <v>15</v>
      </c>
      <c r="H147" s="4">
        <f t="shared" si="19"/>
        <v>7</v>
      </c>
      <c r="I147" s="3">
        <f>IF(A147="","",IF(DAY(A147+1)=1,SUM($H$3:H147)-SUM($I$2:I146),""))</f>
      </c>
      <c r="J147" s="5">
        <f>IF($A147="","",INDEX('14denní rozpis směn'!$B$3:$F$16,'Plán směn'!$E147+MOD('Plán směn'!$C147,2)*7,4))</f>
        <v>8</v>
      </c>
      <c r="K147" s="5">
        <f>IF($A147="","",INDEX('14denní rozpis směn'!$B$3:$F$16,'Plán směn'!$E147+MOD('Plán směn'!$C147,2)*7,5))</f>
        <v>17.5</v>
      </c>
      <c r="L147" s="4">
        <f t="shared" si="20"/>
        <v>9</v>
      </c>
      <c r="M147" s="3">
        <f>IF($A147="","",IF(DAY($A147+1)=1,SUM(L$3:L147)-SUM(M$2:M146),""))</f>
      </c>
      <c r="N147" s="48">
        <f t="shared" si="21"/>
        <v>2</v>
      </c>
      <c r="O147" s="44">
        <f t="shared" si="22"/>
      </c>
    </row>
    <row r="148" spans="1:15" ht="12.75">
      <c r="A148" s="43">
        <f t="shared" si="23"/>
        <v>39714</v>
      </c>
      <c r="B148" s="41">
        <f t="shared" si="16"/>
        <v>9</v>
      </c>
      <c r="C148" s="41">
        <f t="shared" si="17"/>
        <v>39</v>
      </c>
      <c r="D148" s="41">
        <f>IF(A148="","",COUNTIF(Svátky!$A$2:$A$13,'Plán směn'!A148))</f>
        <v>0</v>
      </c>
      <c r="E148" s="42">
        <f t="shared" si="18"/>
        <v>2</v>
      </c>
      <c r="F148" s="5">
        <f>IF(A148="","",INDEX('14denní rozpis směn'!$B$3:$F$16,'Plán směn'!$E148+MOD('Plán směn'!$C148,2)*7,1))</f>
        <v>7.5</v>
      </c>
      <c r="G148" s="5">
        <f>IF(B148="","",INDEX('14denní rozpis směn'!$B$3:$F$16,'Plán směn'!$E148+MOD('Plán směn'!$C148,2)*7,2))</f>
        <v>15</v>
      </c>
      <c r="H148" s="4">
        <f t="shared" si="19"/>
        <v>7</v>
      </c>
      <c r="I148" s="3">
        <f>IF(A148="","",IF(DAY(A148+1)=1,SUM($H$3:H148)-SUM($I$2:I147),""))</f>
      </c>
      <c r="J148" s="5">
        <f>IF($A148="","",INDEX('14denní rozpis směn'!$B$3:$F$16,'Plán směn'!$E148+MOD('Plán směn'!$C148,2)*7,4))</f>
        <v>8</v>
      </c>
      <c r="K148" s="5">
        <f>IF($A148="","",INDEX('14denní rozpis směn'!$B$3:$F$16,'Plán směn'!$E148+MOD('Plán směn'!$C148,2)*7,5))</f>
        <v>17.5</v>
      </c>
      <c r="L148" s="4">
        <f t="shared" si="20"/>
        <v>9</v>
      </c>
      <c r="M148" s="3">
        <f>IF($A148="","",IF(DAY($A148+1)=1,SUM(L$3:L148)-SUM(M$2:M147),""))</f>
      </c>
      <c r="N148" s="48">
        <f t="shared" si="21"/>
        <v>2</v>
      </c>
      <c r="O148" s="44">
        <f t="shared" si="22"/>
      </c>
    </row>
    <row r="149" spans="1:15" ht="12.75">
      <c r="A149" s="43">
        <f t="shared" si="23"/>
        <v>39715</v>
      </c>
      <c r="B149" s="41">
        <f t="shared" si="16"/>
        <v>9</v>
      </c>
      <c r="C149" s="41">
        <f t="shared" si="17"/>
        <v>39</v>
      </c>
      <c r="D149" s="41">
        <f>IF(A149="","",COUNTIF(Svátky!$A$2:$A$13,'Plán směn'!A149))</f>
        <v>0</v>
      </c>
      <c r="E149" s="42">
        <f t="shared" si="18"/>
        <v>3</v>
      </c>
      <c r="F149" s="5">
        <f>IF(A149="","",INDEX('14denní rozpis směn'!$B$3:$F$16,'Plán směn'!$E149+MOD('Plán směn'!$C149,2)*7,1))</f>
        <v>8</v>
      </c>
      <c r="G149" s="5">
        <f>IF(B149="","",INDEX('14denní rozpis směn'!$B$3:$F$16,'Plán směn'!$E149+MOD('Plán směn'!$C149,2)*7,2))</f>
        <v>17.5</v>
      </c>
      <c r="H149" s="4">
        <f t="shared" si="19"/>
        <v>9</v>
      </c>
      <c r="I149" s="3">
        <f>IF(A149="","",IF(DAY(A149+1)=1,SUM($H$3:H149)-SUM($I$2:I148),""))</f>
      </c>
      <c r="J149" s="5">
        <f>IF($A149="","",INDEX('14denní rozpis směn'!$B$3:$F$16,'Plán směn'!$E149+MOD('Plán směn'!$C149,2)*7,4))</f>
        <v>7.5</v>
      </c>
      <c r="K149" s="5">
        <f>IF($A149="","",INDEX('14denní rozpis směn'!$B$3:$F$16,'Plán směn'!$E149+MOD('Plán směn'!$C149,2)*7,5))</f>
        <v>15</v>
      </c>
      <c r="L149" s="4">
        <f t="shared" si="20"/>
        <v>7</v>
      </c>
      <c r="M149" s="3">
        <f>IF($A149="","",IF(DAY($A149+1)=1,SUM(L$3:L149)-SUM(M$2:M148),""))</f>
      </c>
      <c r="N149" s="48">
        <f t="shared" si="21"/>
        <v>-2</v>
      </c>
      <c r="O149" s="44">
        <f t="shared" si="22"/>
      </c>
    </row>
    <row r="150" spans="1:15" ht="12.75">
      <c r="A150" s="43">
        <f t="shared" si="23"/>
        <v>39716</v>
      </c>
      <c r="B150" s="41">
        <f t="shared" si="16"/>
        <v>9</v>
      </c>
      <c r="C150" s="41">
        <f t="shared" si="17"/>
        <v>39</v>
      </c>
      <c r="D150" s="41">
        <f>IF(A150="","",COUNTIF(Svátky!$A$2:$A$13,'Plán směn'!A150))</f>
        <v>0</v>
      </c>
      <c r="E150" s="42">
        <f t="shared" si="18"/>
        <v>4</v>
      </c>
      <c r="F150" s="5">
        <f>IF(A150="","",INDEX('14denní rozpis směn'!$B$3:$F$16,'Plán směn'!$E150+MOD('Plán směn'!$C150,2)*7,1))</f>
        <v>8</v>
      </c>
      <c r="G150" s="5">
        <f>IF(B150="","",INDEX('14denní rozpis směn'!$B$3:$F$16,'Plán směn'!$E150+MOD('Plán směn'!$C150,2)*7,2))</f>
        <v>17.5</v>
      </c>
      <c r="H150" s="4">
        <f t="shared" si="19"/>
        <v>9</v>
      </c>
      <c r="I150" s="3">
        <f>IF(A150="","",IF(DAY(A150+1)=1,SUM($H$3:H150)-SUM($I$2:I149),""))</f>
      </c>
      <c r="J150" s="5">
        <f>IF($A150="","",INDEX('14denní rozpis směn'!$B$3:$F$16,'Plán směn'!$E150+MOD('Plán směn'!$C150,2)*7,4))</f>
        <v>7.5</v>
      </c>
      <c r="K150" s="5">
        <f>IF($A150="","",INDEX('14denní rozpis směn'!$B$3:$F$16,'Plán směn'!$E150+MOD('Plán směn'!$C150,2)*7,5))</f>
        <v>15</v>
      </c>
      <c r="L150" s="4">
        <f t="shared" si="20"/>
        <v>7</v>
      </c>
      <c r="M150" s="3">
        <f>IF($A150="","",IF(DAY($A150+1)=1,SUM(L$3:L150)-SUM(M$2:M149),""))</f>
      </c>
      <c r="N150" s="48">
        <f t="shared" si="21"/>
        <v>-2</v>
      </c>
      <c r="O150" s="44">
        <f t="shared" si="22"/>
      </c>
    </row>
    <row r="151" spans="1:15" ht="12.75">
      <c r="A151" s="43">
        <f t="shared" si="23"/>
        <v>39717</v>
      </c>
      <c r="B151" s="41">
        <f t="shared" si="16"/>
        <v>9</v>
      </c>
      <c r="C151" s="41">
        <f t="shared" si="17"/>
        <v>39</v>
      </c>
      <c r="D151" s="41">
        <f>IF(A151="","",COUNTIF(Svátky!$A$2:$A$13,'Plán směn'!A151))</f>
        <v>0</v>
      </c>
      <c r="E151" s="42">
        <f t="shared" si="18"/>
        <v>5</v>
      </c>
      <c r="F151" s="5">
        <f>IF(A151="","",INDEX('14denní rozpis směn'!$B$3:$F$16,'Plán směn'!$E151+MOD('Plán směn'!$C151,2)*7,1))</f>
        <v>8</v>
      </c>
      <c r="G151" s="5">
        <f>IF(B151="","",INDEX('14denní rozpis směn'!$B$3:$F$16,'Plán směn'!$E151+MOD('Plán směn'!$C151,2)*7,2))</f>
        <v>17.5</v>
      </c>
      <c r="H151" s="4">
        <f t="shared" si="19"/>
        <v>9</v>
      </c>
      <c r="I151" s="3">
        <f>IF(A151="","",IF(DAY(A151+1)=1,SUM($H$3:H151)-SUM($I$2:I150),""))</f>
      </c>
      <c r="J151" s="5">
        <f>IF($A151="","",INDEX('14denní rozpis směn'!$B$3:$F$16,'Plán směn'!$E151+MOD('Plán směn'!$C151,2)*7,4))</f>
        <v>7.5</v>
      </c>
      <c r="K151" s="5">
        <f>IF($A151="","",INDEX('14denní rozpis směn'!$B$3:$F$16,'Plán směn'!$E151+MOD('Plán směn'!$C151,2)*7,5))</f>
        <v>15</v>
      </c>
      <c r="L151" s="4">
        <f t="shared" si="20"/>
        <v>7</v>
      </c>
      <c r="M151" s="3">
        <f>IF($A151="","",IF(DAY($A151+1)=1,SUM(L$3:L151)-SUM(M$2:M150),""))</f>
      </c>
      <c r="N151" s="48">
        <f t="shared" si="21"/>
        <v>-2</v>
      </c>
      <c r="O151" s="44">
        <f t="shared" si="22"/>
      </c>
    </row>
    <row r="152" spans="1:15" ht="12.75">
      <c r="A152" s="43">
        <f t="shared" si="23"/>
        <v>39718</v>
      </c>
      <c r="B152" s="41">
        <f t="shared" si="16"/>
        <v>9</v>
      </c>
      <c r="C152" s="41">
        <f t="shared" si="17"/>
        <v>39</v>
      </c>
      <c r="D152" s="41">
        <f>IF(A152="","",COUNTIF(Svátky!$A$2:$A$13,'Plán směn'!A152))</f>
        <v>0</v>
      </c>
      <c r="E152" s="42">
        <f t="shared" si="18"/>
        <v>6</v>
      </c>
      <c r="F152" s="5">
        <f>IF(A152="","",INDEX('14denní rozpis směn'!$B$3:$F$16,'Plán směn'!$E152+MOD('Plán směn'!$C152,2)*7,1))</f>
        <v>0</v>
      </c>
      <c r="G152" s="5">
        <f>IF(B152="","",INDEX('14denní rozpis směn'!$B$3:$F$16,'Plán směn'!$E152+MOD('Plán směn'!$C152,2)*7,2))</f>
        <v>0</v>
      </c>
      <c r="H152" s="4">
        <f t="shared" si="19"/>
        <v>0</v>
      </c>
      <c r="I152" s="3">
        <f>IF(A152="","",IF(DAY(A152+1)=1,SUM($H$3:H152)-SUM($I$2:I151),""))</f>
      </c>
      <c r="J152" s="5">
        <f>IF($A152="","",INDEX('14denní rozpis směn'!$B$3:$F$16,'Plán směn'!$E152+MOD('Plán směn'!$C152,2)*7,4))</f>
        <v>0</v>
      </c>
      <c r="K152" s="5">
        <f>IF($A152="","",INDEX('14denní rozpis směn'!$B$3:$F$16,'Plán směn'!$E152+MOD('Plán směn'!$C152,2)*7,5))</f>
        <v>0</v>
      </c>
      <c r="L152" s="4">
        <f t="shared" si="20"/>
        <v>0</v>
      </c>
      <c r="M152" s="3">
        <f>IF($A152="","",IF(DAY($A152+1)=1,SUM(L$3:L152)-SUM(M$2:M151),""))</f>
      </c>
      <c r="N152" s="48">
        <f t="shared" si="21"/>
        <v>0</v>
      </c>
      <c r="O152" s="44">
        <f t="shared" si="22"/>
      </c>
    </row>
    <row r="153" spans="1:15" ht="12.75">
      <c r="A153" s="43">
        <f t="shared" si="23"/>
        <v>39719</v>
      </c>
      <c r="B153" s="41">
        <f t="shared" si="16"/>
        <v>9</v>
      </c>
      <c r="C153" s="41">
        <f t="shared" si="17"/>
        <v>39</v>
      </c>
      <c r="D153" s="41">
        <f>IF(A153="","",COUNTIF(Svátky!$A$2:$A$13,'Plán směn'!A153))</f>
        <v>1</v>
      </c>
      <c r="E153" s="42">
        <f t="shared" si="18"/>
        <v>7</v>
      </c>
      <c r="F153" s="5">
        <f>IF(A153="","",INDEX('14denní rozpis směn'!$B$3:$F$16,'Plán směn'!$E153+MOD('Plán směn'!$C153,2)*7,1))</f>
        <v>0</v>
      </c>
      <c r="G153" s="5">
        <f>IF(B153="","",INDEX('14denní rozpis směn'!$B$3:$F$16,'Plán směn'!$E153+MOD('Plán směn'!$C153,2)*7,2))</f>
        <v>0</v>
      </c>
      <c r="H153" s="4">
        <f t="shared" si="19"/>
        <v>0</v>
      </c>
      <c r="I153" s="3">
        <f>IF(A153="","",IF(DAY(A153+1)=1,SUM($H$3:H153)-SUM($I$2:I152),""))</f>
      </c>
      <c r="J153" s="5">
        <f>IF($A153="","",INDEX('14denní rozpis směn'!$B$3:$F$16,'Plán směn'!$E153+MOD('Plán směn'!$C153,2)*7,4))</f>
        <v>0</v>
      </c>
      <c r="K153" s="5">
        <f>IF($A153="","",INDEX('14denní rozpis směn'!$B$3:$F$16,'Plán směn'!$E153+MOD('Plán směn'!$C153,2)*7,5))</f>
        <v>0</v>
      </c>
      <c r="L153" s="4">
        <f t="shared" si="20"/>
        <v>0</v>
      </c>
      <c r="M153" s="3">
        <f>IF($A153="","",IF(DAY($A153+1)=1,SUM(L$3:L153)-SUM(M$2:M152),""))</f>
      </c>
      <c r="N153" s="48">
        <f t="shared" si="21"/>
        <v>0</v>
      </c>
      <c r="O153" s="44">
        <f t="shared" si="22"/>
      </c>
    </row>
    <row r="154" spans="1:15" ht="12.75">
      <c r="A154" s="43">
        <f t="shared" si="23"/>
        <v>39720</v>
      </c>
      <c r="B154" s="41">
        <f t="shared" si="16"/>
        <v>9</v>
      </c>
      <c r="C154" s="41">
        <f t="shared" si="17"/>
        <v>40</v>
      </c>
      <c r="D154" s="41">
        <f>IF(A154="","",COUNTIF(Svátky!$A$2:$A$13,'Plán směn'!A154))</f>
        <v>0</v>
      </c>
      <c r="E154" s="42">
        <f t="shared" si="18"/>
        <v>1</v>
      </c>
      <c r="F154" s="5">
        <f>IF(A154="","",INDEX('14denní rozpis směn'!$B$3:$F$16,'Plán směn'!$E154+MOD('Plán směn'!$C154,2)*7,1))</f>
        <v>8</v>
      </c>
      <c r="G154" s="5">
        <f>IF(B154="","",INDEX('14denní rozpis směn'!$B$3:$F$16,'Plán směn'!$E154+MOD('Plán směn'!$C154,2)*7,2))</f>
        <v>17.5</v>
      </c>
      <c r="H154" s="4">
        <f t="shared" si="19"/>
        <v>9</v>
      </c>
      <c r="I154" s="3">
        <f>IF(A154="","",IF(DAY(A154+1)=1,SUM($H$3:H154)-SUM($I$2:I153),""))</f>
      </c>
      <c r="J154" s="5">
        <f>IF($A154="","",INDEX('14denní rozpis směn'!$B$3:$F$16,'Plán směn'!$E154+MOD('Plán směn'!$C154,2)*7,4))</f>
        <v>7.5</v>
      </c>
      <c r="K154" s="5">
        <f>IF($A154="","",INDEX('14denní rozpis směn'!$B$3:$F$16,'Plán směn'!$E154+MOD('Plán směn'!$C154,2)*7,5))</f>
        <v>15</v>
      </c>
      <c r="L154" s="4">
        <f t="shared" si="20"/>
        <v>7</v>
      </c>
      <c r="M154" s="3">
        <f>IF($A154="","",IF(DAY($A154+1)=1,SUM(L$3:L154)-SUM(M$2:M153),""))</f>
      </c>
      <c r="N154" s="48">
        <f t="shared" si="21"/>
        <v>-2</v>
      </c>
      <c r="O154" s="44">
        <f t="shared" si="22"/>
      </c>
    </row>
    <row r="155" spans="1:15" ht="12.75">
      <c r="A155" s="43">
        <f t="shared" si="23"/>
        <v>39721</v>
      </c>
      <c r="B155" s="41">
        <f t="shared" si="16"/>
        <v>9</v>
      </c>
      <c r="C155" s="41">
        <f t="shared" si="17"/>
        <v>40</v>
      </c>
      <c r="D155" s="41">
        <f>IF(A155="","",COUNTIF(Svátky!$A$2:$A$13,'Plán směn'!A155))</f>
        <v>0</v>
      </c>
      <c r="E155" s="42">
        <f t="shared" si="18"/>
        <v>2</v>
      </c>
      <c r="F155" s="5">
        <f>IF(A155="","",INDEX('14denní rozpis směn'!$B$3:$F$16,'Plán směn'!$E155+MOD('Plán směn'!$C155,2)*7,1))</f>
        <v>8</v>
      </c>
      <c r="G155" s="5">
        <f>IF(B155="","",INDEX('14denní rozpis směn'!$B$3:$F$16,'Plán směn'!$E155+MOD('Plán směn'!$C155,2)*7,2))</f>
        <v>17.5</v>
      </c>
      <c r="H155" s="4">
        <f t="shared" si="19"/>
        <v>9</v>
      </c>
      <c r="I155" s="3">
        <f>IF(A155="","",IF(DAY(A155+1)=1,SUM($H$3:H155)-SUM($I$2:I154),""))</f>
        <v>178</v>
      </c>
      <c r="J155" s="5">
        <f>IF($A155="","",INDEX('14denní rozpis směn'!$B$3:$F$16,'Plán směn'!$E155+MOD('Plán směn'!$C155,2)*7,4))</f>
        <v>7.5</v>
      </c>
      <c r="K155" s="5">
        <f>IF($A155="","",INDEX('14denní rozpis směn'!$B$3:$F$16,'Plán směn'!$E155+MOD('Plán směn'!$C155,2)*7,5))</f>
        <v>15</v>
      </c>
      <c r="L155" s="4">
        <f t="shared" si="20"/>
        <v>7</v>
      </c>
      <c r="M155" s="3">
        <f>IF($A155="","",IF(DAY($A155+1)=1,SUM(L$3:L155)-SUM(M$2:M154),""))</f>
        <v>174</v>
      </c>
      <c r="N155" s="48">
        <f t="shared" si="21"/>
        <v>-2</v>
      </c>
      <c r="O155" s="44">
        <f t="shared" si="22"/>
        <v>-4</v>
      </c>
    </row>
    <row r="156" spans="1:15" ht="12.75">
      <c r="A156" s="43">
        <f t="shared" si="23"/>
        <v>39722</v>
      </c>
      <c r="B156" s="41">
        <f t="shared" si="16"/>
        <v>10</v>
      </c>
      <c r="C156" s="41">
        <f t="shared" si="17"/>
        <v>40</v>
      </c>
      <c r="D156" s="41">
        <f>IF(A156="","",COUNTIF(Svátky!$A$2:$A$13,'Plán směn'!A156))</f>
        <v>0</v>
      </c>
      <c r="E156" s="42">
        <f t="shared" si="18"/>
        <v>3</v>
      </c>
      <c r="F156" s="5">
        <f>IF(A156="","",INDEX('14denní rozpis směn'!$B$3:$F$16,'Plán směn'!$E156+MOD('Plán směn'!$C156,2)*7,1))</f>
        <v>7.5</v>
      </c>
      <c r="G156" s="5">
        <f>IF(B156="","",INDEX('14denní rozpis směn'!$B$3:$F$16,'Plán směn'!$E156+MOD('Plán směn'!$C156,2)*7,2))</f>
        <v>15</v>
      </c>
      <c r="H156" s="4">
        <f t="shared" si="19"/>
        <v>7</v>
      </c>
      <c r="I156" s="3">
        <f>IF(A156="","",IF(DAY(A156+1)=1,SUM($H$3:H156)-SUM($I$2:I155),""))</f>
      </c>
      <c r="J156" s="5">
        <f>IF($A156="","",INDEX('14denní rozpis směn'!$B$3:$F$16,'Plán směn'!$E156+MOD('Plán směn'!$C156,2)*7,4))</f>
        <v>8</v>
      </c>
      <c r="K156" s="5">
        <f>IF($A156="","",INDEX('14denní rozpis směn'!$B$3:$F$16,'Plán směn'!$E156+MOD('Plán směn'!$C156,2)*7,5))</f>
        <v>17.5</v>
      </c>
      <c r="L156" s="4">
        <f t="shared" si="20"/>
        <v>9</v>
      </c>
      <c r="M156" s="3">
        <f>IF($A156="","",IF(DAY($A156+1)=1,SUM(L$3:L156)-SUM(M$2:M155),""))</f>
      </c>
      <c r="N156" s="48">
        <f t="shared" si="21"/>
        <v>2</v>
      </c>
      <c r="O156" s="44">
        <f t="shared" si="22"/>
      </c>
    </row>
    <row r="157" spans="1:15" ht="12.75">
      <c r="A157" s="43">
        <f t="shared" si="23"/>
        <v>39723</v>
      </c>
      <c r="B157" s="41">
        <f t="shared" si="16"/>
        <v>10</v>
      </c>
      <c r="C157" s="41">
        <f t="shared" si="17"/>
        <v>40</v>
      </c>
      <c r="D157" s="41">
        <f>IF(A157="","",COUNTIF(Svátky!$A$2:$A$13,'Plán směn'!A157))</f>
        <v>0</v>
      </c>
      <c r="E157" s="42">
        <f t="shared" si="18"/>
        <v>4</v>
      </c>
      <c r="F157" s="5">
        <f>IF(A157="","",INDEX('14denní rozpis směn'!$B$3:$F$16,'Plán směn'!$E157+MOD('Plán směn'!$C157,2)*7,1))</f>
        <v>7.5</v>
      </c>
      <c r="G157" s="5">
        <f>IF(B157="","",INDEX('14denní rozpis směn'!$B$3:$F$16,'Plán směn'!$E157+MOD('Plán směn'!$C157,2)*7,2))</f>
        <v>15</v>
      </c>
      <c r="H157" s="4">
        <f t="shared" si="19"/>
        <v>7</v>
      </c>
      <c r="I157" s="3">
        <f>IF(A157="","",IF(DAY(A157+1)=1,SUM($H$3:H157)-SUM($I$2:I156),""))</f>
      </c>
      <c r="J157" s="5">
        <f>IF($A157="","",INDEX('14denní rozpis směn'!$B$3:$F$16,'Plán směn'!$E157+MOD('Plán směn'!$C157,2)*7,4))</f>
        <v>8</v>
      </c>
      <c r="K157" s="5">
        <f>IF($A157="","",INDEX('14denní rozpis směn'!$B$3:$F$16,'Plán směn'!$E157+MOD('Plán směn'!$C157,2)*7,5))</f>
        <v>17.5</v>
      </c>
      <c r="L157" s="4">
        <f t="shared" si="20"/>
        <v>9</v>
      </c>
      <c r="M157" s="3">
        <f>IF($A157="","",IF(DAY($A157+1)=1,SUM(L$3:L157)-SUM(M$2:M156),""))</f>
      </c>
      <c r="N157" s="48">
        <f t="shared" si="21"/>
        <v>2</v>
      </c>
      <c r="O157" s="44">
        <f t="shared" si="22"/>
      </c>
    </row>
    <row r="158" spans="1:15" ht="12.75">
      <c r="A158" s="43">
        <f t="shared" si="23"/>
        <v>39724</v>
      </c>
      <c r="B158" s="41">
        <f t="shared" si="16"/>
        <v>10</v>
      </c>
      <c r="C158" s="41">
        <f t="shared" si="17"/>
        <v>40</v>
      </c>
      <c r="D158" s="41">
        <f>IF(A158="","",COUNTIF(Svátky!$A$2:$A$13,'Plán směn'!A158))</f>
        <v>0</v>
      </c>
      <c r="E158" s="42">
        <f t="shared" si="18"/>
        <v>5</v>
      </c>
      <c r="F158" s="5">
        <f>IF(A158="","",INDEX('14denní rozpis směn'!$B$3:$F$16,'Plán směn'!$E158+MOD('Plán směn'!$C158,2)*7,1))</f>
        <v>7.5</v>
      </c>
      <c r="G158" s="5">
        <f>IF(B158="","",INDEX('14denní rozpis směn'!$B$3:$F$16,'Plán směn'!$E158+MOD('Plán směn'!$C158,2)*7,2))</f>
        <v>15</v>
      </c>
      <c r="H158" s="4">
        <f t="shared" si="19"/>
        <v>7</v>
      </c>
      <c r="I158" s="3">
        <f>IF(A158="","",IF(DAY(A158+1)=1,SUM($H$3:H158)-SUM($I$2:I157),""))</f>
      </c>
      <c r="J158" s="5">
        <f>IF($A158="","",INDEX('14denní rozpis směn'!$B$3:$F$16,'Plán směn'!$E158+MOD('Plán směn'!$C158,2)*7,4))</f>
        <v>8</v>
      </c>
      <c r="K158" s="5">
        <f>IF($A158="","",INDEX('14denní rozpis směn'!$B$3:$F$16,'Plán směn'!$E158+MOD('Plán směn'!$C158,2)*7,5))</f>
        <v>17.5</v>
      </c>
      <c r="L158" s="4">
        <f t="shared" si="20"/>
        <v>9</v>
      </c>
      <c r="M158" s="3">
        <f>IF($A158="","",IF(DAY($A158+1)=1,SUM(L$3:L158)-SUM(M$2:M157),""))</f>
      </c>
      <c r="N158" s="48">
        <f t="shared" si="21"/>
        <v>2</v>
      </c>
      <c r="O158" s="44">
        <f t="shared" si="22"/>
      </c>
    </row>
    <row r="159" spans="1:15" ht="12.75">
      <c r="A159" s="43">
        <f t="shared" si="23"/>
        <v>39725</v>
      </c>
      <c r="B159" s="41">
        <f t="shared" si="16"/>
        <v>10</v>
      </c>
      <c r="C159" s="41">
        <f t="shared" si="17"/>
        <v>40</v>
      </c>
      <c r="D159" s="41">
        <f>IF(A159="","",COUNTIF(Svátky!$A$2:$A$13,'Plán směn'!A159))</f>
        <v>0</v>
      </c>
      <c r="E159" s="42">
        <f t="shared" si="18"/>
        <v>6</v>
      </c>
      <c r="F159" s="5">
        <f>IF(A159="","",INDEX('14denní rozpis směn'!$B$3:$F$16,'Plán směn'!$E159+MOD('Plán směn'!$C159,2)*7,1))</f>
        <v>0</v>
      </c>
      <c r="G159" s="5">
        <f>IF(B159="","",INDEX('14denní rozpis směn'!$B$3:$F$16,'Plán směn'!$E159+MOD('Plán směn'!$C159,2)*7,2))</f>
        <v>0</v>
      </c>
      <c r="H159" s="4">
        <f t="shared" si="19"/>
        <v>0</v>
      </c>
      <c r="I159" s="3">
        <f>IF(A159="","",IF(DAY(A159+1)=1,SUM($H$3:H159)-SUM($I$2:I158),""))</f>
      </c>
      <c r="J159" s="5">
        <f>IF($A159="","",INDEX('14denní rozpis směn'!$B$3:$F$16,'Plán směn'!$E159+MOD('Plán směn'!$C159,2)*7,4))</f>
        <v>0</v>
      </c>
      <c r="K159" s="5">
        <f>IF($A159="","",INDEX('14denní rozpis směn'!$B$3:$F$16,'Plán směn'!$E159+MOD('Plán směn'!$C159,2)*7,5))</f>
        <v>0</v>
      </c>
      <c r="L159" s="4">
        <f t="shared" si="20"/>
        <v>0</v>
      </c>
      <c r="M159" s="3">
        <f>IF($A159="","",IF(DAY($A159+1)=1,SUM(L$3:L159)-SUM(M$2:M158),""))</f>
      </c>
      <c r="N159" s="48">
        <f t="shared" si="21"/>
        <v>0</v>
      </c>
      <c r="O159" s="44">
        <f t="shared" si="22"/>
      </c>
    </row>
    <row r="160" spans="1:15" ht="12.75">
      <c r="A160" s="43">
        <f t="shared" si="23"/>
        <v>39726</v>
      </c>
      <c r="B160" s="41">
        <f t="shared" si="16"/>
        <v>10</v>
      </c>
      <c r="C160" s="41">
        <f t="shared" si="17"/>
        <v>40</v>
      </c>
      <c r="D160" s="41">
        <f>IF(A160="","",COUNTIF(Svátky!$A$2:$A$13,'Plán směn'!A160))</f>
        <v>0</v>
      </c>
      <c r="E160" s="42">
        <f t="shared" si="18"/>
        <v>7</v>
      </c>
      <c r="F160" s="5">
        <f>IF(A160="","",INDEX('14denní rozpis směn'!$B$3:$F$16,'Plán směn'!$E160+MOD('Plán směn'!$C160,2)*7,1))</f>
        <v>0</v>
      </c>
      <c r="G160" s="5">
        <f>IF(B160="","",INDEX('14denní rozpis směn'!$B$3:$F$16,'Plán směn'!$E160+MOD('Plán směn'!$C160,2)*7,2))</f>
        <v>0</v>
      </c>
      <c r="H160" s="4">
        <f t="shared" si="19"/>
        <v>0</v>
      </c>
      <c r="I160" s="3">
        <f>IF(A160="","",IF(DAY(A160+1)=1,SUM($H$3:H160)-SUM($I$2:I159),""))</f>
      </c>
      <c r="J160" s="5">
        <f>IF($A160="","",INDEX('14denní rozpis směn'!$B$3:$F$16,'Plán směn'!$E160+MOD('Plán směn'!$C160,2)*7,4))</f>
        <v>0</v>
      </c>
      <c r="K160" s="5">
        <f>IF($A160="","",INDEX('14denní rozpis směn'!$B$3:$F$16,'Plán směn'!$E160+MOD('Plán směn'!$C160,2)*7,5))</f>
        <v>0</v>
      </c>
      <c r="L160" s="4">
        <f t="shared" si="20"/>
        <v>0</v>
      </c>
      <c r="M160" s="3">
        <f>IF($A160="","",IF(DAY($A160+1)=1,SUM(L$3:L160)-SUM(M$2:M159),""))</f>
      </c>
      <c r="N160" s="48">
        <f t="shared" si="21"/>
        <v>0</v>
      </c>
      <c r="O160" s="44">
        <f t="shared" si="22"/>
      </c>
    </row>
    <row r="161" spans="1:15" ht="12.75">
      <c r="A161" s="43">
        <f t="shared" si="23"/>
        <v>39727</v>
      </c>
      <c r="B161" s="41">
        <f t="shared" si="16"/>
        <v>10</v>
      </c>
      <c r="C161" s="41">
        <f t="shared" si="17"/>
        <v>41</v>
      </c>
      <c r="D161" s="41">
        <f>IF(A161="","",COUNTIF(Svátky!$A$2:$A$13,'Plán směn'!A161))</f>
        <v>0</v>
      </c>
      <c r="E161" s="42">
        <f t="shared" si="18"/>
        <v>1</v>
      </c>
      <c r="F161" s="5">
        <f>IF(A161="","",INDEX('14denní rozpis směn'!$B$3:$F$16,'Plán směn'!$E161+MOD('Plán směn'!$C161,2)*7,1))</f>
        <v>7.5</v>
      </c>
      <c r="G161" s="5">
        <f>IF(B161="","",INDEX('14denní rozpis směn'!$B$3:$F$16,'Plán směn'!$E161+MOD('Plán směn'!$C161,2)*7,2))</f>
        <v>15</v>
      </c>
      <c r="H161" s="4">
        <f t="shared" si="19"/>
        <v>7</v>
      </c>
      <c r="I161" s="3">
        <f>IF(A161="","",IF(DAY(A161+1)=1,SUM($H$3:H161)-SUM($I$2:I160),""))</f>
      </c>
      <c r="J161" s="5">
        <f>IF($A161="","",INDEX('14denní rozpis směn'!$B$3:$F$16,'Plán směn'!$E161+MOD('Plán směn'!$C161,2)*7,4))</f>
        <v>8</v>
      </c>
      <c r="K161" s="5">
        <f>IF($A161="","",INDEX('14denní rozpis směn'!$B$3:$F$16,'Plán směn'!$E161+MOD('Plán směn'!$C161,2)*7,5))</f>
        <v>17.5</v>
      </c>
      <c r="L161" s="4">
        <f t="shared" si="20"/>
        <v>9</v>
      </c>
      <c r="M161" s="3">
        <f>IF($A161="","",IF(DAY($A161+1)=1,SUM(L$3:L161)-SUM(M$2:M160),""))</f>
      </c>
      <c r="N161" s="48">
        <f t="shared" si="21"/>
        <v>2</v>
      </c>
      <c r="O161" s="44">
        <f t="shared" si="22"/>
      </c>
    </row>
    <row r="162" spans="1:15" ht="12.75">
      <c r="A162" s="43">
        <f t="shared" si="23"/>
        <v>39728</v>
      </c>
      <c r="B162" s="41">
        <f t="shared" si="16"/>
        <v>10</v>
      </c>
      <c r="C162" s="41">
        <f t="shared" si="17"/>
        <v>41</v>
      </c>
      <c r="D162" s="41">
        <f>IF(A162="","",COUNTIF(Svátky!$A$2:$A$13,'Plán směn'!A162))</f>
        <v>0</v>
      </c>
      <c r="E162" s="42">
        <f t="shared" si="18"/>
        <v>2</v>
      </c>
      <c r="F162" s="5">
        <f>IF(A162="","",INDEX('14denní rozpis směn'!$B$3:$F$16,'Plán směn'!$E162+MOD('Plán směn'!$C162,2)*7,1))</f>
        <v>7.5</v>
      </c>
      <c r="G162" s="5">
        <f>IF(B162="","",INDEX('14denní rozpis směn'!$B$3:$F$16,'Plán směn'!$E162+MOD('Plán směn'!$C162,2)*7,2))</f>
        <v>15</v>
      </c>
      <c r="H162" s="4">
        <f t="shared" si="19"/>
        <v>7</v>
      </c>
      <c r="I162" s="3">
        <f>IF(A162="","",IF(DAY(A162+1)=1,SUM($H$3:H162)-SUM($I$2:I161),""))</f>
      </c>
      <c r="J162" s="5">
        <f>IF($A162="","",INDEX('14denní rozpis směn'!$B$3:$F$16,'Plán směn'!$E162+MOD('Plán směn'!$C162,2)*7,4))</f>
        <v>8</v>
      </c>
      <c r="K162" s="5">
        <f>IF($A162="","",INDEX('14denní rozpis směn'!$B$3:$F$16,'Plán směn'!$E162+MOD('Plán směn'!$C162,2)*7,5))</f>
        <v>17.5</v>
      </c>
      <c r="L162" s="4">
        <f t="shared" si="20"/>
        <v>9</v>
      </c>
      <c r="M162" s="3">
        <f>IF($A162="","",IF(DAY($A162+1)=1,SUM(L$3:L162)-SUM(M$2:M161),""))</f>
      </c>
      <c r="N162" s="48">
        <f t="shared" si="21"/>
        <v>2</v>
      </c>
      <c r="O162" s="44">
        <f t="shared" si="22"/>
      </c>
    </row>
    <row r="163" spans="1:15" ht="12.75">
      <c r="A163" s="43">
        <f t="shared" si="23"/>
        <v>39729</v>
      </c>
      <c r="B163" s="41">
        <f t="shared" si="16"/>
        <v>10</v>
      </c>
      <c r="C163" s="41">
        <f t="shared" si="17"/>
        <v>41</v>
      </c>
      <c r="D163" s="41">
        <f>IF(A163="","",COUNTIF(Svátky!$A$2:$A$13,'Plán směn'!A163))</f>
        <v>0</v>
      </c>
      <c r="E163" s="42">
        <f t="shared" si="18"/>
        <v>3</v>
      </c>
      <c r="F163" s="5">
        <f>IF(A163="","",INDEX('14denní rozpis směn'!$B$3:$F$16,'Plán směn'!$E163+MOD('Plán směn'!$C163,2)*7,1))</f>
        <v>8</v>
      </c>
      <c r="G163" s="5">
        <f>IF(B163="","",INDEX('14denní rozpis směn'!$B$3:$F$16,'Plán směn'!$E163+MOD('Plán směn'!$C163,2)*7,2))</f>
        <v>17.5</v>
      </c>
      <c r="H163" s="4">
        <f t="shared" si="19"/>
        <v>9</v>
      </c>
      <c r="I163" s="3">
        <f>IF(A163="","",IF(DAY(A163+1)=1,SUM($H$3:H163)-SUM($I$2:I162),""))</f>
      </c>
      <c r="J163" s="5">
        <f>IF($A163="","",INDEX('14denní rozpis směn'!$B$3:$F$16,'Plán směn'!$E163+MOD('Plán směn'!$C163,2)*7,4))</f>
        <v>7.5</v>
      </c>
      <c r="K163" s="5">
        <f>IF($A163="","",INDEX('14denní rozpis směn'!$B$3:$F$16,'Plán směn'!$E163+MOD('Plán směn'!$C163,2)*7,5))</f>
        <v>15</v>
      </c>
      <c r="L163" s="4">
        <f t="shared" si="20"/>
        <v>7</v>
      </c>
      <c r="M163" s="3">
        <f>IF($A163="","",IF(DAY($A163+1)=1,SUM(L$3:L163)-SUM(M$2:M162),""))</f>
      </c>
      <c r="N163" s="48">
        <f t="shared" si="21"/>
        <v>-2</v>
      </c>
      <c r="O163" s="44">
        <f t="shared" si="22"/>
      </c>
    </row>
    <row r="164" spans="1:15" ht="12.75">
      <c r="A164" s="43">
        <f t="shared" si="23"/>
        <v>39730</v>
      </c>
      <c r="B164" s="41">
        <f t="shared" si="16"/>
        <v>10</v>
      </c>
      <c r="C164" s="41">
        <f t="shared" si="17"/>
        <v>41</v>
      </c>
      <c r="D164" s="41">
        <f>IF(A164="","",COUNTIF(Svátky!$A$2:$A$13,'Plán směn'!A164))</f>
        <v>0</v>
      </c>
      <c r="E164" s="42">
        <f t="shared" si="18"/>
        <v>4</v>
      </c>
      <c r="F164" s="5">
        <f>IF(A164="","",INDEX('14denní rozpis směn'!$B$3:$F$16,'Plán směn'!$E164+MOD('Plán směn'!$C164,2)*7,1))</f>
        <v>8</v>
      </c>
      <c r="G164" s="5">
        <f>IF(B164="","",INDEX('14denní rozpis směn'!$B$3:$F$16,'Plán směn'!$E164+MOD('Plán směn'!$C164,2)*7,2))</f>
        <v>17.5</v>
      </c>
      <c r="H164" s="4">
        <f t="shared" si="19"/>
        <v>9</v>
      </c>
      <c r="I164" s="3">
        <f>IF(A164="","",IF(DAY(A164+1)=1,SUM($H$3:H164)-SUM($I$2:I163),""))</f>
      </c>
      <c r="J164" s="5">
        <f>IF($A164="","",INDEX('14denní rozpis směn'!$B$3:$F$16,'Plán směn'!$E164+MOD('Plán směn'!$C164,2)*7,4))</f>
        <v>7.5</v>
      </c>
      <c r="K164" s="5">
        <f>IF($A164="","",INDEX('14denní rozpis směn'!$B$3:$F$16,'Plán směn'!$E164+MOD('Plán směn'!$C164,2)*7,5))</f>
        <v>15</v>
      </c>
      <c r="L164" s="4">
        <f t="shared" si="20"/>
        <v>7</v>
      </c>
      <c r="M164" s="3">
        <f>IF($A164="","",IF(DAY($A164+1)=1,SUM(L$3:L164)-SUM(M$2:M163),""))</f>
      </c>
      <c r="N164" s="48">
        <f t="shared" si="21"/>
        <v>-2</v>
      </c>
      <c r="O164" s="44">
        <f t="shared" si="22"/>
      </c>
    </row>
    <row r="165" spans="1:15" ht="12.75">
      <c r="A165" s="43">
        <f t="shared" si="23"/>
        <v>39731</v>
      </c>
      <c r="B165" s="41">
        <f t="shared" si="16"/>
        <v>10</v>
      </c>
      <c r="C165" s="41">
        <f t="shared" si="17"/>
        <v>41</v>
      </c>
      <c r="D165" s="41">
        <f>IF(A165="","",COUNTIF(Svátky!$A$2:$A$13,'Plán směn'!A165))</f>
        <v>0</v>
      </c>
      <c r="E165" s="42">
        <f t="shared" si="18"/>
        <v>5</v>
      </c>
      <c r="F165" s="5">
        <f>IF(A165="","",INDEX('14denní rozpis směn'!$B$3:$F$16,'Plán směn'!$E165+MOD('Plán směn'!$C165,2)*7,1))</f>
        <v>8</v>
      </c>
      <c r="G165" s="5">
        <f>IF(B165="","",INDEX('14denní rozpis směn'!$B$3:$F$16,'Plán směn'!$E165+MOD('Plán směn'!$C165,2)*7,2))</f>
        <v>17.5</v>
      </c>
      <c r="H165" s="4">
        <f t="shared" si="19"/>
        <v>9</v>
      </c>
      <c r="I165" s="3">
        <f>IF(A165="","",IF(DAY(A165+1)=1,SUM($H$3:H165)-SUM($I$2:I164),""))</f>
      </c>
      <c r="J165" s="5">
        <f>IF($A165="","",INDEX('14denní rozpis směn'!$B$3:$F$16,'Plán směn'!$E165+MOD('Plán směn'!$C165,2)*7,4))</f>
        <v>7.5</v>
      </c>
      <c r="K165" s="5">
        <f>IF($A165="","",INDEX('14denní rozpis směn'!$B$3:$F$16,'Plán směn'!$E165+MOD('Plán směn'!$C165,2)*7,5))</f>
        <v>15</v>
      </c>
      <c r="L165" s="4">
        <f t="shared" si="20"/>
        <v>7</v>
      </c>
      <c r="M165" s="3">
        <f>IF($A165="","",IF(DAY($A165+1)=1,SUM(L$3:L165)-SUM(M$2:M164),""))</f>
      </c>
      <c r="N165" s="48">
        <f t="shared" si="21"/>
        <v>-2</v>
      </c>
      <c r="O165" s="44">
        <f t="shared" si="22"/>
      </c>
    </row>
    <row r="166" spans="1:15" ht="12.75">
      <c r="A166" s="43">
        <f t="shared" si="23"/>
        <v>39732</v>
      </c>
      <c r="B166" s="41">
        <f t="shared" si="16"/>
        <v>10</v>
      </c>
      <c r="C166" s="41">
        <f t="shared" si="17"/>
        <v>41</v>
      </c>
      <c r="D166" s="41">
        <f>IF(A166="","",COUNTIF(Svátky!$A$2:$A$13,'Plán směn'!A166))</f>
        <v>0</v>
      </c>
      <c r="E166" s="42">
        <f t="shared" si="18"/>
        <v>6</v>
      </c>
      <c r="F166" s="5">
        <f>IF(A166="","",INDEX('14denní rozpis směn'!$B$3:$F$16,'Plán směn'!$E166+MOD('Plán směn'!$C166,2)*7,1))</f>
        <v>0</v>
      </c>
      <c r="G166" s="5">
        <f>IF(B166="","",INDEX('14denní rozpis směn'!$B$3:$F$16,'Plán směn'!$E166+MOD('Plán směn'!$C166,2)*7,2))</f>
        <v>0</v>
      </c>
      <c r="H166" s="4">
        <f t="shared" si="19"/>
        <v>0</v>
      </c>
      <c r="I166" s="3">
        <f>IF(A166="","",IF(DAY(A166+1)=1,SUM($H$3:H166)-SUM($I$2:I165),""))</f>
      </c>
      <c r="J166" s="5">
        <f>IF($A166="","",INDEX('14denní rozpis směn'!$B$3:$F$16,'Plán směn'!$E166+MOD('Plán směn'!$C166,2)*7,4))</f>
        <v>0</v>
      </c>
      <c r="K166" s="5">
        <f>IF($A166="","",INDEX('14denní rozpis směn'!$B$3:$F$16,'Plán směn'!$E166+MOD('Plán směn'!$C166,2)*7,5))</f>
        <v>0</v>
      </c>
      <c r="L166" s="4">
        <f t="shared" si="20"/>
        <v>0</v>
      </c>
      <c r="M166" s="3">
        <f>IF($A166="","",IF(DAY($A166+1)=1,SUM(L$3:L166)-SUM(M$2:M165),""))</f>
      </c>
      <c r="N166" s="48">
        <f t="shared" si="21"/>
        <v>0</v>
      </c>
      <c r="O166" s="44">
        <f t="shared" si="22"/>
      </c>
    </row>
    <row r="167" spans="1:15" ht="12.75">
      <c r="A167" s="43">
        <f t="shared" si="23"/>
        <v>39733</v>
      </c>
      <c r="B167" s="41">
        <f t="shared" si="16"/>
        <v>10</v>
      </c>
      <c r="C167" s="41">
        <f t="shared" si="17"/>
        <v>41</v>
      </c>
      <c r="D167" s="41">
        <f>IF(A167="","",COUNTIF(Svátky!$A$2:$A$13,'Plán směn'!A167))</f>
        <v>0</v>
      </c>
      <c r="E167" s="42">
        <f t="shared" si="18"/>
        <v>7</v>
      </c>
      <c r="F167" s="5">
        <f>IF(A167="","",INDEX('14denní rozpis směn'!$B$3:$F$16,'Plán směn'!$E167+MOD('Plán směn'!$C167,2)*7,1))</f>
        <v>0</v>
      </c>
      <c r="G167" s="5">
        <f>IF(B167="","",INDEX('14denní rozpis směn'!$B$3:$F$16,'Plán směn'!$E167+MOD('Plán směn'!$C167,2)*7,2))</f>
        <v>0</v>
      </c>
      <c r="H167" s="4">
        <f t="shared" si="19"/>
        <v>0</v>
      </c>
      <c r="I167" s="3">
        <f>IF(A167="","",IF(DAY(A167+1)=1,SUM($H$3:H167)-SUM($I$2:I166),""))</f>
      </c>
      <c r="J167" s="5">
        <f>IF($A167="","",INDEX('14denní rozpis směn'!$B$3:$F$16,'Plán směn'!$E167+MOD('Plán směn'!$C167,2)*7,4))</f>
        <v>0</v>
      </c>
      <c r="K167" s="5">
        <f>IF($A167="","",INDEX('14denní rozpis směn'!$B$3:$F$16,'Plán směn'!$E167+MOD('Plán směn'!$C167,2)*7,5))</f>
        <v>0</v>
      </c>
      <c r="L167" s="4">
        <f t="shared" si="20"/>
        <v>0</v>
      </c>
      <c r="M167" s="3">
        <f>IF($A167="","",IF(DAY($A167+1)=1,SUM(L$3:L167)-SUM(M$2:M166),""))</f>
      </c>
      <c r="N167" s="48">
        <f t="shared" si="21"/>
        <v>0</v>
      </c>
      <c r="O167" s="44">
        <f t="shared" si="22"/>
      </c>
    </row>
    <row r="168" spans="1:15" ht="12.75">
      <c r="A168" s="43">
        <f t="shared" si="23"/>
        <v>39734</v>
      </c>
      <c r="B168" s="41">
        <f t="shared" si="16"/>
        <v>10</v>
      </c>
      <c r="C168" s="41">
        <f t="shared" si="17"/>
        <v>42</v>
      </c>
      <c r="D168" s="41">
        <f>IF(A168="","",COUNTIF(Svátky!$A$2:$A$13,'Plán směn'!A168))</f>
        <v>0</v>
      </c>
      <c r="E168" s="42">
        <f t="shared" si="18"/>
        <v>1</v>
      </c>
      <c r="F168" s="5">
        <f>IF(A168="","",INDEX('14denní rozpis směn'!$B$3:$F$16,'Plán směn'!$E168+MOD('Plán směn'!$C168,2)*7,1))</f>
        <v>8</v>
      </c>
      <c r="G168" s="5">
        <f>IF(B168="","",INDEX('14denní rozpis směn'!$B$3:$F$16,'Plán směn'!$E168+MOD('Plán směn'!$C168,2)*7,2))</f>
        <v>17.5</v>
      </c>
      <c r="H168" s="4">
        <f t="shared" si="19"/>
        <v>9</v>
      </c>
      <c r="I168" s="3">
        <f>IF(A168="","",IF(DAY(A168+1)=1,SUM($H$3:H168)-SUM($I$2:I167),""))</f>
      </c>
      <c r="J168" s="5">
        <f>IF($A168="","",INDEX('14denní rozpis směn'!$B$3:$F$16,'Plán směn'!$E168+MOD('Plán směn'!$C168,2)*7,4))</f>
        <v>7.5</v>
      </c>
      <c r="K168" s="5">
        <f>IF($A168="","",INDEX('14denní rozpis směn'!$B$3:$F$16,'Plán směn'!$E168+MOD('Plán směn'!$C168,2)*7,5))</f>
        <v>15</v>
      </c>
      <c r="L168" s="4">
        <f t="shared" si="20"/>
        <v>7</v>
      </c>
      <c r="M168" s="3">
        <f>IF($A168="","",IF(DAY($A168+1)=1,SUM(L$3:L168)-SUM(M$2:M167),""))</f>
      </c>
      <c r="N168" s="48">
        <f t="shared" si="21"/>
        <v>-2</v>
      </c>
      <c r="O168" s="44">
        <f t="shared" si="22"/>
      </c>
    </row>
    <row r="169" spans="1:15" ht="12.75">
      <c r="A169" s="43">
        <f t="shared" si="23"/>
        <v>39735</v>
      </c>
      <c r="B169" s="41">
        <f t="shared" si="16"/>
        <v>10</v>
      </c>
      <c r="C169" s="41">
        <f t="shared" si="17"/>
        <v>42</v>
      </c>
      <c r="D169" s="41">
        <f>IF(A169="","",COUNTIF(Svátky!$A$2:$A$13,'Plán směn'!A169))</f>
        <v>0</v>
      </c>
      <c r="E169" s="42">
        <f t="shared" si="18"/>
        <v>2</v>
      </c>
      <c r="F169" s="5">
        <f>IF(A169="","",INDEX('14denní rozpis směn'!$B$3:$F$16,'Plán směn'!$E169+MOD('Plán směn'!$C169,2)*7,1))</f>
        <v>8</v>
      </c>
      <c r="G169" s="5">
        <f>IF(B169="","",INDEX('14denní rozpis směn'!$B$3:$F$16,'Plán směn'!$E169+MOD('Plán směn'!$C169,2)*7,2))</f>
        <v>17.5</v>
      </c>
      <c r="H169" s="4">
        <f t="shared" si="19"/>
        <v>9</v>
      </c>
      <c r="I169" s="3">
        <f>IF(A169="","",IF(DAY(A169+1)=1,SUM($H$3:H169)-SUM($I$2:I168),""))</f>
      </c>
      <c r="J169" s="5">
        <f>IF($A169="","",INDEX('14denní rozpis směn'!$B$3:$F$16,'Plán směn'!$E169+MOD('Plán směn'!$C169,2)*7,4))</f>
        <v>7.5</v>
      </c>
      <c r="K169" s="5">
        <f>IF($A169="","",INDEX('14denní rozpis směn'!$B$3:$F$16,'Plán směn'!$E169+MOD('Plán směn'!$C169,2)*7,5))</f>
        <v>15</v>
      </c>
      <c r="L169" s="4">
        <f t="shared" si="20"/>
        <v>7</v>
      </c>
      <c r="M169" s="3">
        <f>IF($A169="","",IF(DAY($A169+1)=1,SUM(L$3:L169)-SUM(M$2:M168),""))</f>
      </c>
      <c r="N169" s="48">
        <f t="shared" si="21"/>
        <v>-2</v>
      </c>
      <c r="O169" s="44">
        <f t="shared" si="22"/>
      </c>
    </row>
    <row r="170" spans="1:15" ht="12.75">
      <c r="A170" s="43">
        <f t="shared" si="23"/>
        <v>39736</v>
      </c>
      <c r="B170" s="41">
        <f t="shared" si="16"/>
        <v>10</v>
      </c>
      <c r="C170" s="41">
        <f t="shared" si="17"/>
        <v>42</v>
      </c>
      <c r="D170" s="41">
        <f>IF(A170="","",COUNTIF(Svátky!$A$2:$A$13,'Plán směn'!A170))</f>
        <v>0</v>
      </c>
      <c r="E170" s="42">
        <f t="shared" si="18"/>
        <v>3</v>
      </c>
      <c r="F170" s="5">
        <f>IF(A170="","",INDEX('14denní rozpis směn'!$B$3:$F$16,'Plán směn'!$E170+MOD('Plán směn'!$C170,2)*7,1))</f>
        <v>7.5</v>
      </c>
      <c r="G170" s="5">
        <f>IF(B170="","",INDEX('14denní rozpis směn'!$B$3:$F$16,'Plán směn'!$E170+MOD('Plán směn'!$C170,2)*7,2))</f>
        <v>15</v>
      </c>
      <c r="H170" s="4">
        <f t="shared" si="19"/>
        <v>7</v>
      </c>
      <c r="I170" s="3">
        <f>IF(A170="","",IF(DAY(A170+1)=1,SUM($H$3:H170)-SUM($I$2:I169),""))</f>
      </c>
      <c r="J170" s="5">
        <f>IF($A170="","",INDEX('14denní rozpis směn'!$B$3:$F$16,'Plán směn'!$E170+MOD('Plán směn'!$C170,2)*7,4))</f>
        <v>8</v>
      </c>
      <c r="K170" s="5">
        <f>IF($A170="","",INDEX('14denní rozpis směn'!$B$3:$F$16,'Plán směn'!$E170+MOD('Plán směn'!$C170,2)*7,5))</f>
        <v>17.5</v>
      </c>
      <c r="L170" s="4">
        <f t="shared" si="20"/>
        <v>9</v>
      </c>
      <c r="M170" s="3">
        <f>IF($A170="","",IF(DAY($A170+1)=1,SUM(L$3:L170)-SUM(M$2:M169),""))</f>
      </c>
      <c r="N170" s="48">
        <f t="shared" si="21"/>
        <v>2</v>
      </c>
      <c r="O170" s="44">
        <f t="shared" si="22"/>
      </c>
    </row>
    <row r="171" spans="1:15" ht="12.75">
      <c r="A171" s="43">
        <f t="shared" si="23"/>
        <v>39737</v>
      </c>
      <c r="B171" s="41">
        <f t="shared" si="16"/>
        <v>10</v>
      </c>
      <c r="C171" s="41">
        <f t="shared" si="17"/>
        <v>42</v>
      </c>
      <c r="D171" s="41">
        <f>IF(A171="","",COUNTIF(Svátky!$A$2:$A$13,'Plán směn'!A171))</f>
        <v>0</v>
      </c>
      <c r="E171" s="42">
        <f t="shared" si="18"/>
        <v>4</v>
      </c>
      <c r="F171" s="5">
        <f>IF(A171="","",INDEX('14denní rozpis směn'!$B$3:$F$16,'Plán směn'!$E171+MOD('Plán směn'!$C171,2)*7,1))</f>
        <v>7.5</v>
      </c>
      <c r="G171" s="5">
        <f>IF(B171="","",INDEX('14denní rozpis směn'!$B$3:$F$16,'Plán směn'!$E171+MOD('Plán směn'!$C171,2)*7,2))</f>
        <v>15</v>
      </c>
      <c r="H171" s="4">
        <f t="shared" si="19"/>
        <v>7</v>
      </c>
      <c r="I171" s="3">
        <f>IF(A171="","",IF(DAY(A171+1)=1,SUM($H$3:H171)-SUM($I$2:I170),""))</f>
      </c>
      <c r="J171" s="5">
        <f>IF($A171="","",INDEX('14denní rozpis směn'!$B$3:$F$16,'Plán směn'!$E171+MOD('Plán směn'!$C171,2)*7,4))</f>
        <v>8</v>
      </c>
      <c r="K171" s="5">
        <f>IF($A171="","",INDEX('14denní rozpis směn'!$B$3:$F$16,'Plán směn'!$E171+MOD('Plán směn'!$C171,2)*7,5))</f>
        <v>17.5</v>
      </c>
      <c r="L171" s="4">
        <f t="shared" si="20"/>
        <v>9</v>
      </c>
      <c r="M171" s="3">
        <f>IF($A171="","",IF(DAY($A171+1)=1,SUM(L$3:L171)-SUM(M$2:M170),""))</f>
      </c>
      <c r="N171" s="48">
        <f t="shared" si="21"/>
        <v>2</v>
      </c>
      <c r="O171" s="44">
        <f t="shared" si="22"/>
      </c>
    </row>
    <row r="172" spans="1:15" ht="12.75">
      <c r="A172" s="43">
        <f t="shared" si="23"/>
        <v>39738</v>
      </c>
      <c r="B172" s="41">
        <f t="shared" si="16"/>
        <v>10</v>
      </c>
      <c r="C172" s="41">
        <f t="shared" si="17"/>
        <v>42</v>
      </c>
      <c r="D172" s="41">
        <f>IF(A172="","",COUNTIF(Svátky!$A$2:$A$13,'Plán směn'!A172))</f>
        <v>0</v>
      </c>
      <c r="E172" s="42">
        <f t="shared" si="18"/>
        <v>5</v>
      </c>
      <c r="F172" s="5">
        <f>IF(A172="","",INDEX('14denní rozpis směn'!$B$3:$F$16,'Plán směn'!$E172+MOD('Plán směn'!$C172,2)*7,1))</f>
        <v>7.5</v>
      </c>
      <c r="G172" s="5">
        <f>IF(B172="","",INDEX('14denní rozpis směn'!$B$3:$F$16,'Plán směn'!$E172+MOD('Plán směn'!$C172,2)*7,2))</f>
        <v>15</v>
      </c>
      <c r="H172" s="4">
        <f t="shared" si="19"/>
        <v>7</v>
      </c>
      <c r="I172" s="3">
        <f>IF(A172="","",IF(DAY(A172+1)=1,SUM($H$3:H172)-SUM($I$2:I171),""))</f>
      </c>
      <c r="J172" s="5">
        <f>IF($A172="","",INDEX('14denní rozpis směn'!$B$3:$F$16,'Plán směn'!$E172+MOD('Plán směn'!$C172,2)*7,4))</f>
        <v>8</v>
      </c>
      <c r="K172" s="5">
        <f>IF($A172="","",INDEX('14denní rozpis směn'!$B$3:$F$16,'Plán směn'!$E172+MOD('Plán směn'!$C172,2)*7,5))</f>
        <v>17.5</v>
      </c>
      <c r="L172" s="4">
        <f t="shared" si="20"/>
        <v>9</v>
      </c>
      <c r="M172" s="3">
        <f>IF($A172="","",IF(DAY($A172+1)=1,SUM(L$3:L172)-SUM(M$2:M171),""))</f>
      </c>
      <c r="N172" s="48">
        <f t="shared" si="21"/>
        <v>2</v>
      </c>
      <c r="O172" s="44">
        <f t="shared" si="22"/>
      </c>
    </row>
    <row r="173" spans="1:15" ht="12.75">
      <c r="A173" s="43">
        <f t="shared" si="23"/>
        <v>39739</v>
      </c>
      <c r="B173" s="41">
        <f t="shared" si="16"/>
        <v>10</v>
      </c>
      <c r="C173" s="41">
        <f t="shared" si="17"/>
        <v>42</v>
      </c>
      <c r="D173" s="41">
        <f>IF(A173="","",COUNTIF(Svátky!$A$2:$A$13,'Plán směn'!A173))</f>
        <v>0</v>
      </c>
      <c r="E173" s="42">
        <f t="shared" si="18"/>
        <v>6</v>
      </c>
      <c r="F173" s="5">
        <f>IF(A173="","",INDEX('14denní rozpis směn'!$B$3:$F$16,'Plán směn'!$E173+MOD('Plán směn'!$C173,2)*7,1))</f>
        <v>0</v>
      </c>
      <c r="G173" s="5">
        <f>IF(B173="","",INDEX('14denní rozpis směn'!$B$3:$F$16,'Plán směn'!$E173+MOD('Plán směn'!$C173,2)*7,2))</f>
        <v>0</v>
      </c>
      <c r="H173" s="4">
        <f t="shared" si="19"/>
        <v>0</v>
      </c>
      <c r="I173" s="3">
        <f>IF(A173="","",IF(DAY(A173+1)=1,SUM($H$3:H173)-SUM($I$2:I172),""))</f>
      </c>
      <c r="J173" s="5">
        <f>IF($A173="","",INDEX('14denní rozpis směn'!$B$3:$F$16,'Plán směn'!$E173+MOD('Plán směn'!$C173,2)*7,4))</f>
        <v>0</v>
      </c>
      <c r="K173" s="5">
        <f>IF($A173="","",INDEX('14denní rozpis směn'!$B$3:$F$16,'Plán směn'!$E173+MOD('Plán směn'!$C173,2)*7,5))</f>
        <v>0</v>
      </c>
      <c r="L173" s="4">
        <f t="shared" si="20"/>
        <v>0</v>
      </c>
      <c r="M173" s="3">
        <f>IF($A173="","",IF(DAY($A173+1)=1,SUM(L$3:L173)-SUM(M$2:M172),""))</f>
      </c>
      <c r="N173" s="48">
        <f t="shared" si="21"/>
        <v>0</v>
      </c>
      <c r="O173" s="44">
        <f t="shared" si="22"/>
      </c>
    </row>
    <row r="174" spans="1:15" ht="12.75">
      <c r="A174" s="43">
        <f t="shared" si="23"/>
        <v>39740</v>
      </c>
      <c r="B174" s="41">
        <f t="shared" si="16"/>
        <v>10</v>
      </c>
      <c r="C174" s="41">
        <f t="shared" si="17"/>
        <v>42</v>
      </c>
      <c r="D174" s="41">
        <f>IF(A174="","",COUNTIF(Svátky!$A$2:$A$13,'Plán směn'!A174))</f>
        <v>0</v>
      </c>
      <c r="E174" s="42">
        <f t="shared" si="18"/>
        <v>7</v>
      </c>
      <c r="F174" s="5">
        <f>IF(A174="","",INDEX('14denní rozpis směn'!$B$3:$F$16,'Plán směn'!$E174+MOD('Plán směn'!$C174,2)*7,1))</f>
        <v>0</v>
      </c>
      <c r="G174" s="5">
        <f>IF(B174="","",INDEX('14denní rozpis směn'!$B$3:$F$16,'Plán směn'!$E174+MOD('Plán směn'!$C174,2)*7,2))</f>
        <v>0</v>
      </c>
      <c r="H174" s="4">
        <f t="shared" si="19"/>
        <v>0</v>
      </c>
      <c r="I174" s="3">
        <f>IF(A174="","",IF(DAY(A174+1)=1,SUM($H$3:H174)-SUM($I$2:I173),""))</f>
      </c>
      <c r="J174" s="5">
        <f>IF($A174="","",INDEX('14denní rozpis směn'!$B$3:$F$16,'Plán směn'!$E174+MOD('Plán směn'!$C174,2)*7,4))</f>
        <v>0</v>
      </c>
      <c r="K174" s="5">
        <f>IF($A174="","",INDEX('14denní rozpis směn'!$B$3:$F$16,'Plán směn'!$E174+MOD('Plán směn'!$C174,2)*7,5))</f>
        <v>0</v>
      </c>
      <c r="L174" s="4">
        <f t="shared" si="20"/>
        <v>0</v>
      </c>
      <c r="M174" s="3">
        <f>IF($A174="","",IF(DAY($A174+1)=1,SUM(L$3:L174)-SUM(M$2:M173),""))</f>
      </c>
      <c r="N174" s="48">
        <f t="shared" si="21"/>
        <v>0</v>
      </c>
      <c r="O174" s="44">
        <f t="shared" si="22"/>
      </c>
    </row>
    <row r="175" spans="1:15" ht="12.75">
      <c r="A175" s="43">
        <f t="shared" si="23"/>
        <v>39741</v>
      </c>
      <c r="B175" s="41">
        <f t="shared" si="16"/>
        <v>10</v>
      </c>
      <c r="C175" s="41">
        <f t="shared" si="17"/>
        <v>43</v>
      </c>
      <c r="D175" s="41">
        <f>IF(A175="","",COUNTIF(Svátky!$A$2:$A$13,'Plán směn'!A175))</f>
        <v>0</v>
      </c>
      <c r="E175" s="42">
        <f t="shared" si="18"/>
        <v>1</v>
      </c>
      <c r="F175" s="5">
        <f>IF(A175="","",INDEX('14denní rozpis směn'!$B$3:$F$16,'Plán směn'!$E175+MOD('Plán směn'!$C175,2)*7,1))</f>
        <v>7.5</v>
      </c>
      <c r="G175" s="5">
        <f>IF(B175="","",INDEX('14denní rozpis směn'!$B$3:$F$16,'Plán směn'!$E175+MOD('Plán směn'!$C175,2)*7,2))</f>
        <v>15</v>
      </c>
      <c r="H175" s="4">
        <f t="shared" si="19"/>
        <v>7</v>
      </c>
      <c r="I175" s="3">
        <f>IF(A175="","",IF(DAY(A175+1)=1,SUM($H$3:H175)-SUM($I$2:I174),""))</f>
      </c>
      <c r="J175" s="5">
        <f>IF($A175="","",INDEX('14denní rozpis směn'!$B$3:$F$16,'Plán směn'!$E175+MOD('Plán směn'!$C175,2)*7,4))</f>
        <v>8</v>
      </c>
      <c r="K175" s="5">
        <f>IF($A175="","",INDEX('14denní rozpis směn'!$B$3:$F$16,'Plán směn'!$E175+MOD('Plán směn'!$C175,2)*7,5))</f>
        <v>17.5</v>
      </c>
      <c r="L175" s="4">
        <f t="shared" si="20"/>
        <v>9</v>
      </c>
      <c r="M175" s="3">
        <f>IF($A175="","",IF(DAY($A175+1)=1,SUM(L$3:L175)-SUM(M$2:M174),""))</f>
      </c>
      <c r="N175" s="48">
        <f t="shared" si="21"/>
        <v>2</v>
      </c>
      <c r="O175" s="44">
        <f t="shared" si="22"/>
      </c>
    </row>
    <row r="176" spans="1:15" ht="12.75">
      <c r="A176" s="43">
        <f t="shared" si="23"/>
        <v>39742</v>
      </c>
      <c r="B176" s="41">
        <f t="shared" si="16"/>
        <v>10</v>
      </c>
      <c r="C176" s="41">
        <f t="shared" si="17"/>
        <v>43</v>
      </c>
      <c r="D176" s="41">
        <f>IF(A176="","",COUNTIF(Svátky!$A$2:$A$13,'Plán směn'!A176))</f>
        <v>0</v>
      </c>
      <c r="E176" s="42">
        <f t="shared" si="18"/>
        <v>2</v>
      </c>
      <c r="F176" s="5">
        <f>IF(A176="","",INDEX('14denní rozpis směn'!$B$3:$F$16,'Plán směn'!$E176+MOD('Plán směn'!$C176,2)*7,1))</f>
        <v>7.5</v>
      </c>
      <c r="G176" s="5">
        <f>IF(B176="","",INDEX('14denní rozpis směn'!$B$3:$F$16,'Plán směn'!$E176+MOD('Plán směn'!$C176,2)*7,2))</f>
        <v>15</v>
      </c>
      <c r="H176" s="4">
        <f t="shared" si="19"/>
        <v>7</v>
      </c>
      <c r="I176" s="3">
        <f>IF(A176="","",IF(DAY(A176+1)=1,SUM($H$3:H176)-SUM($I$2:I175),""))</f>
      </c>
      <c r="J176" s="5">
        <f>IF($A176="","",INDEX('14denní rozpis směn'!$B$3:$F$16,'Plán směn'!$E176+MOD('Plán směn'!$C176,2)*7,4))</f>
        <v>8</v>
      </c>
      <c r="K176" s="5">
        <f>IF($A176="","",INDEX('14denní rozpis směn'!$B$3:$F$16,'Plán směn'!$E176+MOD('Plán směn'!$C176,2)*7,5))</f>
        <v>17.5</v>
      </c>
      <c r="L176" s="4">
        <f t="shared" si="20"/>
        <v>9</v>
      </c>
      <c r="M176" s="3">
        <f>IF($A176="","",IF(DAY($A176+1)=1,SUM(L$3:L176)-SUM(M$2:M175),""))</f>
      </c>
      <c r="N176" s="48">
        <f t="shared" si="21"/>
        <v>2</v>
      </c>
      <c r="O176" s="44">
        <f t="shared" si="22"/>
      </c>
    </row>
    <row r="177" spans="1:15" ht="12.75">
      <c r="A177" s="43">
        <f t="shared" si="23"/>
        <v>39743</v>
      </c>
      <c r="B177" s="41">
        <f t="shared" si="16"/>
        <v>10</v>
      </c>
      <c r="C177" s="41">
        <f t="shared" si="17"/>
        <v>43</v>
      </c>
      <c r="D177" s="41">
        <f>IF(A177="","",COUNTIF(Svátky!$A$2:$A$13,'Plán směn'!A177))</f>
        <v>0</v>
      </c>
      <c r="E177" s="42">
        <f t="shared" si="18"/>
        <v>3</v>
      </c>
      <c r="F177" s="5">
        <f>IF(A177="","",INDEX('14denní rozpis směn'!$B$3:$F$16,'Plán směn'!$E177+MOD('Plán směn'!$C177,2)*7,1))</f>
        <v>8</v>
      </c>
      <c r="G177" s="5">
        <f>IF(B177="","",INDEX('14denní rozpis směn'!$B$3:$F$16,'Plán směn'!$E177+MOD('Plán směn'!$C177,2)*7,2))</f>
        <v>17.5</v>
      </c>
      <c r="H177" s="4">
        <f t="shared" si="19"/>
        <v>9</v>
      </c>
      <c r="I177" s="3">
        <f>IF(A177="","",IF(DAY(A177+1)=1,SUM($H$3:H177)-SUM($I$2:I176),""))</f>
      </c>
      <c r="J177" s="5">
        <f>IF($A177="","",INDEX('14denní rozpis směn'!$B$3:$F$16,'Plán směn'!$E177+MOD('Plán směn'!$C177,2)*7,4))</f>
        <v>7.5</v>
      </c>
      <c r="K177" s="5">
        <f>IF($A177="","",INDEX('14denní rozpis směn'!$B$3:$F$16,'Plán směn'!$E177+MOD('Plán směn'!$C177,2)*7,5))</f>
        <v>15</v>
      </c>
      <c r="L177" s="4">
        <f t="shared" si="20"/>
        <v>7</v>
      </c>
      <c r="M177" s="3">
        <f>IF($A177="","",IF(DAY($A177+1)=1,SUM(L$3:L177)-SUM(M$2:M176),""))</f>
      </c>
      <c r="N177" s="48">
        <f t="shared" si="21"/>
        <v>-2</v>
      </c>
      <c r="O177" s="44">
        <f t="shared" si="22"/>
      </c>
    </row>
    <row r="178" spans="1:15" ht="12.75">
      <c r="A178" s="43">
        <f t="shared" si="23"/>
        <v>39744</v>
      </c>
      <c r="B178" s="41">
        <f t="shared" si="16"/>
        <v>10</v>
      </c>
      <c r="C178" s="41">
        <f t="shared" si="17"/>
        <v>43</v>
      </c>
      <c r="D178" s="41">
        <f>IF(A178="","",COUNTIF(Svátky!$A$2:$A$13,'Plán směn'!A178))</f>
        <v>0</v>
      </c>
      <c r="E178" s="42">
        <f t="shared" si="18"/>
        <v>4</v>
      </c>
      <c r="F178" s="5">
        <f>IF(A178="","",INDEX('14denní rozpis směn'!$B$3:$F$16,'Plán směn'!$E178+MOD('Plán směn'!$C178,2)*7,1))</f>
        <v>8</v>
      </c>
      <c r="G178" s="5">
        <f>IF(B178="","",INDEX('14denní rozpis směn'!$B$3:$F$16,'Plán směn'!$E178+MOD('Plán směn'!$C178,2)*7,2))</f>
        <v>17.5</v>
      </c>
      <c r="H178" s="4">
        <f t="shared" si="19"/>
        <v>9</v>
      </c>
      <c r="I178" s="3">
        <f>IF(A178="","",IF(DAY(A178+1)=1,SUM($H$3:H178)-SUM($I$2:I177),""))</f>
      </c>
      <c r="J178" s="5">
        <f>IF($A178="","",INDEX('14denní rozpis směn'!$B$3:$F$16,'Plán směn'!$E178+MOD('Plán směn'!$C178,2)*7,4))</f>
        <v>7.5</v>
      </c>
      <c r="K178" s="5">
        <f>IF($A178="","",INDEX('14denní rozpis směn'!$B$3:$F$16,'Plán směn'!$E178+MOD('Plán směn'!$C178,2)*7,5))</f>
        <v>15</v>
      </c>
      <c r="L178" s="4">
        <f t="shared" si="20"/>
        <v>7</v>
      </c>
      <c r="M178" s="3">
        <f>IF($A178="","",IF(DAY($A178+1)=1,SUM(L$3:L178)-SUM(M$2:M177),""))</f>
      </c>
      <c r="N178" s="48">
        <f t="shared" si="21"/>
        <v>-2</v>
      </c>
      <c r="O178" s="44">
        <f t="shared" si="22"/>
      </c>
    </row>
    <row r="179" spans="1:15" ht="12.75">
      <c r="A179" s="43">
        <f t="shared" si="23"/>
        <v>39745</v>
      </c>
      <c r="B179" s="41">
        <f t="shared" si="16"/>
        <v>10</v>
      </c>
      <c r="C179" s="41">
        <f t="shared" si="17"/>
        <v>43</v>
      </c>
      <c r="D179" s="41">
        <f>IF(A179="","",COUNTIF(Svátky!$A$2:$A$13,'Plán směn'!A179))</f>
        <v>0</v>
      </c>
      <c r="E179" s="42">
        <f t="shared" si="18"/>
        <v>5</v>
      </c>
      <c r="F179" s="5">
        <f>IF(A179="","",INDEX('14denní rozpis směn'!$B$3:$F$16,'Plán směn'!$E179+MOD('Plán směn'!$C179,2)*7,1))</f>
        <v>8</v>
      </c>
      <c r="G179" s="5">
        <f>IF(B179="","",INDEX('14denní rozpis směn'!$B$3:$F$16,'Plán směn'!$E179+MOD('Plán směn'!$C179,2)*7,2))</f>
        <v>17.5</v>
      </c>
      <c r="H179" s="4">
        <f t="shared" si="19"/>
        <v>9</v>
      </c>
      <c r="I179" s="3">
        <f>IF(A179="","",IF(DAY(A179+1)=1,SUM($H$3:H179)-SUM($I$2:I178),""))</f>
      </c>
      <c r="J179" s="5">
        <f>IF($A179="","",INDEX('14denní rozpis směn'!$B$3:$F$16,'Plán směn'!$E179+MOD('Plán směn'!$C179,2)*7,4))</f>
        <v>7.5</v>
      </c>
      <c r="K179" s="5">
        <f>IF($A179="","",INDEX('14denní rozpis směn'!$B$3:$F$16,'Plán směn'!$E179+MOD('Plán směn'!$C179,2)*7,5))</f>
        <v>15</v>
      </c>
      <c r="L179" s="4">
        <f t="shared" si="20"/>
        <v>7</v>
      </c>
      <c r="M179" s="3">
        <f>IF($A179="","",IF(DAY($A179+1)=1,SUM(L$3:L179)-SUM(M$2:M178),""))</f>
      </c>
      <c r="N179" s="48">
        <f t="shared" si="21"/>
        <v>-2</v>
      </c>
      <c r="O179" s="44">
        <f t="shared" si="22"/>
      </c>
    </row>
    <row r="180" spans="1:15" ht="12.75">
      <c r="A180" s="43">
        <f t="shared" si="23"/>
        <v>39746</v>
      </c>
      <c r="B180" s="41">
        <f t="shared" si="16"/>
        <v>10</v>
      </c>
      <c r="C180" s="41">
        <f t="shared" si="17"/>
        <v>43</v>
      </c>
      <c r="D180" s="41">
        <f>IF(A180="","",COUNTIF(Svátky!$A$2:$A$13,'Plán směn'!A180))</f>
        <v>0</v>
      </c>
      <c r="E180" s="42">
        <f t="shared" si="18"/>
        <v>6</v>
      </c>
      <c r="F180" s="5">
        <f>IF(A180="","",INDEX('14denní rozpis směn'!$B$3:$F$16,'Plán směn'!$E180+MOD('Plán směn'!$C180,2)*7,1))</f>
        <v>0</v>
      </c>
      <c r="G180" s="5">
        <f>IF(B180="","",INDEX('14denní rozpis směn'!$B$3:$F$16,'Plán směn'!$E180+MOD('Plán směn'!$C180,2)*7,2))</f>
        <v>0</v>
      </c>
      <c r="H180" s="4">
        <f t="shared" si="19"/>
        <v>0</v>
      </c>
      <c r="I180" s="3">
        <f>IF(A180="","",IF(DAY(A180+1)=1,SUM($H$3:H180)-SUM($I$2:I179),""))</f>
      </c>
      <c r="J180" s="5">
        <f>IF($A180="","",INDEX('14denní rozpis směn'!$B$3:$F$16,'Plán směn'!$E180+MOD('Plán směn'!$C180,2)*7,4))</f>
        <v>0</v>
      </c>
      <c r="K180" s="5">
        <f>IF($A180="","",INDEX('14denní rozpis směn'!$B$3:$F$16,'Plán směn'!$E180+MOD('Plán směn'!$C180,2)*7,5))</f>
        <v>0</v>
      </c>
      <c r="L180" s="4">
        <f t="shared" si="20"/>
        <v>0</v>
      </c>
      <c r="M180" s="3">
        <f>IF($A180="","",IF(DAY($A180+1)=1,SUM(L$3:L180)-SUM(M$2:M179),""))</f>
      </c>
      <c r="N180" s="48">
        <f t="shared" si="21"/>
        <v>0</v>
      </c>
      <c r="O180" s="44">
        <f t="shared" si="22"/>
      </c>
    </row>
    <row r="181" spans="1:15" ht="12.75">
      <c r="A181" s="43">
        <f t="shared" si="23"/>
        <v>39747</v>
      </c>
      <c r="B181" s="41">
        <f t="shared" si="16"/>
        <v>10</v>
      </c>
      <c r="C181" s="41">
        <f t="shared" si="17"/>
        <v>43</v>
      </c>
      <c r="D181" s="41">
        <f>IF(A181="","",COUNTIF(Svátky!$A$2:$A$13,'Plán směn'!A181))</f>
        <v>0</v>
      </c>
      <c r="E181" s="42">
        <f t="shared" si="18"/>
        <v>7</v>
      </c>
      <c r="F181" s="5">
        <f>IF(A181="","",INDEX('14denní rozpis směn'!$B$3:$F$16,'Plán směn'!$E181+MOD('Plán směn'!$C181,2)*7,1))</f>
        <v>0</v>
      </c>
      <c r="G181" s="5">
        <f>IF(B181="","",INDEX('14denní rozpis směn'!$B$3:$F$16,'Plán směn'!$E181+MOD('Plán směn'!$C181,2)*7,2))</f>
        <v>0</v>
      </c>
      <c r="H181" s="4">
        <f t="shared" si="19"/>
        <v>0</v>
      </c>
      <c r="I181" s="3">
        <f>IF(A181="","",IF(DAY(A181+1)=1,SUM($H$3:H181)-SUM($I$2:I180),""))</f>
      </c>
      <c r="J181" s="5">
        <f>IF($A181="","",INDEX('14denní rozpis směn'!$B$3:$F$16,'Plán směn'!$E181+MOD('Plán směn'!$C181,2)*7,4))</f>
        <v>0</v>
      </c>
      <c r="K181" s="5">
        <f>IF($A181="","",INDEX('14denní rozpis směn'!$B$3:$F$16,'Plán směn'!$E181+MOD('Plán směn'!$C181,2)*7,5))</f>
        <v>0</v>
      </c>
      <c r="L181" s="4">
        <f t="shared" si="20"/>
        <v>0</v>
      </c>
      <c r="M181" s="3">
        <f>IF($A181="","",IF(DAY($A181+1)=1,SUM(L$3:L181)-SUM(M$2:M180),""))</f>
      </c>
      <c r="N181" s="48">
        <f t="shared" si="21"/>
        <v>0</v>
      </c>
      <c r="O181" s="44">
        <f t="shared" si="22"/>
      </c>
    </row>
    <row r="182" spans="1:15" ht="12.75">
      <c r="A182" s="43">
        <f t="shared" si="23"/>
        <v>39748</v>
      </c>
      <c r="B182" s="41">
        <f t="shared" si="16"/>
        <v>10</v>
      </c>
      <c r="C182" s="41">
        <f t="shared" si="17"/>
        <v>44</v>
      </c>
      <c r="D182" s="41">
        <f>IF(A182="","",COUNTIF(Svátky!$A$2:$A$13,'Plán směn'!A182))</f>
        <v>0</v>
      </c>
      <c r="E182" s="42">
        <f t="shared" si="18"/>
        <v>1</v>
      </c>
      <c r="F182" s="5">
        <f>IF(A182="","",INDEX('14denní rozpis směn'!$B$3:$F$16,'Plán směn'!$E182+MOD('Plán směn'!$C182,2)*7,1))</f>
        <v>8</v>
      </c>
      <c r="G182" s="5">
        <f>IF(B182="","",INDEX('14denní rozpis směn'!$B$3:$F$16,'Plán směn'!$E182+MOD('Plán směn'!$C182,2)*7,2))</f>
        <v>17.5</v>
      </c>
      <c r="H182" s="4">
        <f t="shared" si="19"/>
        <v>9</v>
      </c>
      <c r="I182" s="3">
        <f>IF(A182="","",IF(DAY(A182+1)=1,SUM($H$3:H182)-SUM($I$2:I181),""))</f>
      </c>
      <c r="J182" s="5">
        <f>IF($A182="","",INDEX('14denní rozpis směn'!$B$3:$F$16,'Plán směn'!$E182+MOD('Plán směn'!$C182,2)*7,4))</f>
        <v>7.5</v>
      </c>
      <c r="K182" s="5">
        <f>IF($A182="","",INDEX('14denní rozpis směn'!$B$3:$F$16,'Plán směn'!$E182+MOD('Plán směn'!$C182,2)*7,5))</f>
        <v>15</v>
      </c>
      <c r="L182" s="4">
        <f t="shared" si="20"/>
        <v>7</v>
      </c>
      <c r="M182" s="3">
        <f>IF($A182="","",IF(DAY($A182+1)=1,SUM(L$3:L182)-SUM(M$2:M181),""))</f>
      </c>
      <c r="N182" s="48">
        <f t="shared" si="21"/>
        <v>-2</v>
      </c>
      <c r="O182" s="44">
        <f t="shared" si="22"/>
      </c>
    </row>
    <row r="183" spans="1:15" ht="12.75">
      <c r="A183" s="43">
        <f t="shared" si="23"/>
        <v>39749</v>
      </c>
      <c r="B183" s="41">
        <f t="shared" si="16"/>
        <v>10</v>
      </c>
      <c r="C183" s="41">
        <f t="shared" si="17"/>
        <v>44</v>
      </c>
      <c r="D183" s="41">
        <f>IF(A183="","",COUNTIF(Svátky!$A$2:$A$13,'Plán směn'!A183))</f>
        <v>1</v>
      </c>
      <c r="E183" s="42">
        <f t="shared" si="18"/>
        <v>2</v>
      </c>
      <c r="F183" s="5">
        <f>IF(A183="","",INDEX('14denní rozpis směn'!$B$3:$F$16,'Plán směn'!$E183+MOD('Plán směn'!$C183,2)*7,1))</f>
        <v>8</v>
      </c>
      <c r="G183" s="5">
        <f>IF(B183="","",INDEX('14denní rozpis směn'!$B$3:$F$16,'Plán směn'!$E183+MOD('Plán směn'!$C183,2)*7,2))</f>
        <v>17.5</v>
      </c>
      <c r="H183" s="4">
        <f t="shared" si="19"/>
        <v>0</v>
      </c>
      <c r="I183" s="3">
        <f>IF(A183="","",IF(DAY(A183+1)=1,SUM($H$3:H183)-SUM($I$2:I182),""))</f>
      </c>
      <c r="J183" s="5">
        <f>IF($A183="","",INDEX('14denní rozpis směn'!$B$3:$F$16,'Plán směn'!$E183+MOD('Plán směn'!$C183,2)*7,4))</f>
        <v>7.5</v>
      </c>
      <c r="K183" s="5">
        <f>IF($A183="","",INDEX('14denní rozpis směn'!$B$3:$F$16,'Plán směn'!$E183+MOD('Plán směn'!$C183,2)*7,5))</f>
        <v>15</v>
      </c>
      <c r="L183" s="4">
        <f t="shared" si="20"/>
        <v>0</v>
      </c>
      <c r="M183" s="3">
        <f>IF($A183="","",IF(DAY($A183+1)=1,SUM(L$3:L183)-SUM(M$2:M182),""))</f>
      </c>
      <c r="N183" s="48">
        <f t="shared" si="21"/>
        <v>0</v>
      </c>
      <c r="O183" s="44">
        <f t="shared" si="22"/>
      </c>
    </row>
    <row r="184" spans="1:15" ht="12.75">
      <c r="A184" s="43">
        <f t="shared" si="23"/>
        <v>39750</v>
      </c>
      <c r="B184" s="41">
        <f t="shared" si="16"/>
        <v>10</v>
      </c>
      <c r="C184" s="41">
        <f t="shared" si="17"/>
        <v>44</v>
      </c>
      <c r="D184" s="41">
        <f>IF(A184="","",COUNTIF(Svátky!$A$2:$A$13,'Plán směn'!A184))</f>
        <v>0</v>
      </c>
      <c r="E184" s="42">
        <f t="shared" si="18"/>
        <v>3</v>
      </c>
      <c r="F184" s="5">
        <f>IF(A184="","",INDEX('14denní rozpis směn'!$B$3:$F$16,'Plán směn'!$E184+MOD('Plán směn'!$C184,2)*7,1))</f>
        <v>7.5</v>
      </c>
      <c r="G184" s="5">
        <f>IF(B184="","",INDEX('14denní rozpis směn'!$B$3:$F$16,'Plán směn'!$E184+MOD('Plán směn'!$C184,2)*7,2))</f>
        <v>15</v>
      </c>
      <c r="H184" s="4">
        <f t="shared" si="19"/>
        <v>7</v>
      </c>
      <c r="I184" s="3">
        <f>IF(A184="","",IF(DAY(A184+1)=1,SUM($H$3:H184)-SUM($I$2:I183),""))</f>
      </c>
      <c r="J184" s="5">
        <f>IF($A184="","",INDEX('14denní rozpis směn'!$B$3:$F$16,'Plán směn'!$E184+MOD('Plán směn'!$C184,2)*7,4))</f>
        <v>8</v>
      </c>
      <c r="K184" s="5">
        <f>IF($A184="","",INDEX('14denní rozpis směn'!$B$3:$F$16,'Plán směn'!$E184+MOD('Plán směn'!$C184,2)*7,5))</f>
        <v>17.5</v>
      </c>
      <c r="L184" s="4">
        <f t="shared" si="20"/>
        <v>9</v>
      </c>
      <c r="M184" s="3">
        <f>IF($A184="","",IF(DAY($A184+1)=1,SUM(L$3:L184)-SUM(M$2:M183),""))</f>
      </c>
      <c r="N184" s="48">
        <f t="shared" si="21"/>
        <v>2</v>
      </c>
      <c r="O184" s="44">
        <f t="shared" si="22"/>
      </c>
    </row>
    <row r="185" spans="1:15" ht="12.75">
      <c r="A185" s="43">
        <f t="shared" si="23"/>
        <v>39751</v>
      </c>
      <c r="B185" s="41">
        <f t="shared" si="16"/>
        <v>10</v>
      </c>
      <c r="C185" s="41">
        <f t="shared" si="17"/>
        <v>44</v>
      </c>
      <c r="D185" s="41">
        <f>IF(A185="","",COUNTIF(Svátky!$A$2:$A$13,'Plán směn'!A185))</f>
        <v>0</v>
      </c>
      <c r="E185" s="42">
        <f t="shared" si="18"/>
        <v>4</v>
      </c>
      <c r="F185" s="5">
        <f>IF(A185="","",INDEX('14denní rozpis směn'!$B$3:$F$16,'Plán směn'!$E185+MOD('Plán směn'!$C185,2)*7,1))</f>
        <v>7.5</v>
      </c>
      <c r="G185" s="5">
        <f>IF(B185="","",INDEX('14denní rozpis směn'!$B$3:$F$16,'Plán směn'!$E185+MOD('Plán směn'!$C185,2)*7,2))</f>
        <v>15</v>
      </c>
      <c r="H185" s="4">
        <f t="shared" si="19"/>
        <v>7</v>
      </c>
      <c r="I185" s="3">
        <f>IF(A185="","",IF(DAY(A185+1)=1,SUM($H$3:H185)-SUM($I$2:I184),""))</f>
      </c>
      <c r="J185" s="5">
        <f>IF($A185="","",INDEX('14denní rozpis směn'!$B$3:$F$16,'Plán směn'!$E185+MOD('Plán směn'!$C185,2)*7,4))</f>
        <v>8</v>
      </c>
      <c r="K185" s="5">
        <f>IF($A185="","",INDEX('14denní rozpis směn'!$B$3:$F$16,'Plán směn'!$E185+MOD('Plán směn'!$C185,2)*7,5))</f>
        <v>17.5</v>
      </c>
      <c r="L185" s="4">
        <f t="shared" si="20"/>
        <v>9</v>
      </c>
      <c r="M185" s="3">
        <f>IF($A185="","",IF(DAY($A185+1)=1,SUM(L$3:L185)-SUM(M$2:M184),""))</f>
      </c>
      <c r="N185" s="48">
        <f t="shared" si="21"/>
        <v>2</v>
      </c>
      <c r="O185" s="44">
        <f t="shared" si="22"/>
      </c>
    </row>
    <row r="186" spans="1:15" ht="12.75">
      <c r="A186" s="43">
        <f t="shared" si="23"/>
        <v>39752</v>
      </c>
      <c r="B186" s="41">
        <f t="shared" si="16"/>
        <v>10</v>
      </c>
      <c r="C186" s="41">
        <f t="shared" si="17"/>
        <v>44</v>
      </c>
      <c r="D186" s="41">
        <f>IF(A186="","",COUNTIF(Svátky!$A$2:$A$13,'Plán směn'!A186))</f>
        <v>0</v>
      </c>
      <c r="E186" s="42">
        <f t="shared" si="18"/>
        <v>5</v>
      </c>
      <c r="F186" s="5">
        <f>IF(A186="","",INDEX('14denní rozpis směn'!$B$3:$F$16,'Plán směn'!$E186+MOD('Plán směn'!$C186,2)*7,1))</f>
        <v>7.5</v>
      </c>
      <c r="G186" s="5">
        <f>IF(B186="","",INDEX('14denní rozpis směn'!$B$3:$F$16,'Plán směn'!$E186+MOD('Plán směn'!$C186,2)*7,2))</f>
        <v>15</v>
      </c>
      <c r="H186" s="4">
        <f t="shared" si="19"/>
        <v>7</v>
      </c>
      <c r="I186" s="3">
        <f>IF(A186="","",IF(DAY(A186+1)=1,SUM($H$3:H186)-SUM($I$2:I185),""))</f>
        <v>172</v>
      </c>
      <c r="J186" s="5">
        <f>IF($A186="","",INDEX('14denní rozpis směn'!$B$3:$F$16,'Plán směn'!$E186+MOD('Plán směn'!$C186,2)*7,4))</f>
        <v>8</v>
      </c>
      <c r="K186" s="5">
        <f>IF($A186="","",INDEX('14denní rozpis směn'!$B$3:$F$16,'Plán směn'!$E186+MOD('Plán směn'!$C186,2)*7,5))</f>
        <v>17.5</v>
      </c>
      <c r="L186" s="4">
        <f t="shared" si="20"/>
        <v>9</v>
      </c>
      <c r="M186" s="3">
        <f>IF($A186="","",IF(DAY($A186+1)=1,SUM(L$3:L186)-SUM(M$2:M185),""))</f>
        <v>180</v>
      </c>
      <c r="N186" s="48">
        <f t="shared" si="21"/>
        <v>2</v>
      </c>
      <c r="O186" s="44">
        <f t="shared" si="22"/>
        <v>8</v>
      </c>
    </row>
    <row r="187" spans="1:15" ht="12.75">
      <c r="A187" s="43">
        <f t="shared" si="23"/>
        <v>39753</v>
      </c>
      <c r="B187" s="41">
        <f t="shared" si="16"/>
        <v>11</v>
      </c>
      <c r="C187" s="41">
        <f t="shared" si="17"/>
        <v>44</v>
      </c>
      <c r="D187" s="41">
        <f>IF(A187="","",COUNTIF(Svátky!$A$2:$A$13,'Plán směn'!A187))</f>
        <v>0</v>
      </c>
      <c r="E187" s="42">
        <f t="shared" si="18"/>
        <v>6</v>
      </c>
      <c r="F187" s="5">
        <f>IF(A187="","",INDEX('14denní rozpis směn'!$B$3:$F$16,'Plán směn'!$E187+MOD('Plán směn'!$C187,2)*7,1))</f>
        <v>0</v>
      </c>
      <c r="G187" s="5">
        <f>IF(B187="","",INDEX('14denní rozpis směn'!$B$3:$F$16,'Plán směn'!$E187+MOD('Plán směn'!$C187,2)*7,2))</f>
        <v>0</v>
      </c>
      <c r="H187" s="4">
        <f t="shared" si="19"/>
        <v>0</v>
      </c>
      <c r="I187" s="3">
        <f>IF(A187="","",IF(DAY(A187+1)=1,SUM($H$3:H187)-SUM($I$2:I186),""))</f>
      </c>
      <c r="J187" s="5">
        <f>IF($A187="","",INDEX('14denní rozpis směn'!$B$3:$F$16,'Plán směn'!$E187+MOD('Plán směn'!$C187,2)*7,4))</f>
        <v>0</v>
      </c>
      <c r="K187" s="5">
        <f>IF($A187="","",INDEX('14denní rozpis směn'!$B$3:$F$16,'Plán směn'!$E187+MOD('Plán směn'!$C187,2)*7,5))</f>
        <v>0</v>
      </c>
      <c r="L187" s="4">
        <f t="shared" si="20"/>
        <v>0</v>
      </c>
      <c r="M187" s="3">
        <f>IF($A187="","",IF(DAY($A187+1)=1,SUM(L$3:L187)-SUM(M$2:M186),""))</f>
      </c>
      <c r="N187" s="48">
        <f t="shared" si="21"/>
        <v>0</v>
      </c>
      <c r="O187" s="44">
        <f t="shared" si="22"/>
      </c>
    </row>
    <row r="188" spans="1:15" ht="12.75">
      <c r="A188" s="43">
        <f t="shared" si="23"/>
        <v>39754</v>
      </c>
      <c r="B188" s="41">
        <f t="shared" si="16"/>
        <v>11</v>
      </c>
      <c r="C188" s="41">
        <f t="shared" si="17"/>
        <v>44</v>
      </c>
      <c r="D188" s="41">
        <f>IF(A188="","",COUNTIF(Svátky!$A$2:$A$13,'Plán směn'!A188))</f>
        <v>0</v>
      </c>
      <c r="E188" s="42">
        <f t="shared" si="18"/>
        <v>7</v>
      </c>
      <c r="F188" s="5">
        <f>IF(A188="","",INDEX('14denní rozpis směn'!$B$3:$F$16,'Plán směn'!$E188+MOD('Plán směn'!$C188,2)*7,1))</f>
        <v>0</v>
      </c>
      <c r="G188" s="5">
        <f>IF(B188="","",INDEX('14denní rozpis směn'!$B$3:$F$16,'Plán směn'!$E188+MOD('Plán směn'!$C188,2)*7,2))</f>
        <v>0</v>
      </c>
      <c r="H188" s="4">
        <f t="shared" si="19"/>
        <v>0</v>
      </c>
      <c r="I188" s="3">
        <f>IF(A188="","",IF(DAY(A188+1)=1,SUM($H$3:H188)-SUM($I$2:I187),""))</f>
      </c>
      <c r="J188" s="5">
        <f>IF($A188="","",INDEX('14denní rozpis směn'!$B$3:$F$16,'Plán směn'!$E188+MOD('Plán směn'!$C188,2)*7,4))</f>
        <v>0</v>
      </c>
      <c r="K188" s="5">
        <f>IF($A188="","",INDEX('14denní rozpis směn'!$B$3:$F$16,'Plán směn'!$E188+MOD('Plán směn'!$C188,2)*7,5))</f>
        <v>0</v>
      </c>
      <c r="L188" s="4">
        <f t="shared" si="20"/>
        <v>0</v>
      </c>
      <c r="M188" s="3">
        <f>IF($A188="","",IF(DAY($A188+1)=1,SUM(L$3:L188)-SUM(M$2:M187),""))</f>
      </c>
      <c r="N188" s="48">
        <f t="shared" si="21"/>
        <v>0</v>
      </c>
      <c r="O188" s="44">
        <f t="shared" si="22"/>
      </c>
    </row>
    <row r="189" spans="1:15" ht="12.75">
      <c r="A189" s="43">
        <f t="shared" si="23"/>
        <v>39755</v>
      </c>
      <c r="B189" s="41">
        <f t="shared" si="16"/>
        <v>11</v>
      </c>
      <c r="C189" s="41">
        <f t="shared" si="17"/>
        <v>45</v>
      </c>
      <c r="D189" s="41">
        <f>IF(A189="","",COUNTIF(Svátky!$A$2:$A$13,'Plán směn'!A189))</f>
        <v>0</v>
      </c>
      <c r="E189" s="42">
        <f t="shared" si="18"/>
        <v>1</v>
      </c>
      <c r="F189" s="5">
        <f>IF(A189="","",INDEX('14denní rozpis směn'!$B$3:$F$16,'Plán směn'!$E189+MOD('Plán směn'!$C189,2)*7,1))</f>
        <v>7.5</v>
      </c>
      <c r="G189" s="5">
        <f>IF(B189="","",INDEX('14denní rozpis směn'!$B$3:$F$16,'Plán směn'!$E189+MOD('Plán směn'!$C189,2)*7,2))</f>
        <v>15</v>
      </c>
      <c r="H189" s="4">
        <f t="shared" si="19"/>
        <v>7</v>
      </c>
      <c r="I189" s="3">
        <f>IF(A189="","",IF(DAY(A189+1)=1,SUM($H$3:H189)-SUM($I$2:I188),""))</f>
      </c>
      <c r="J189" s="5">
        <f>IF($A189="","",INDEX('14denní rozpis směn'!$B$3:$F$16,'Plán směn'!$E189+MOD('Plán směn'!$C189,2)*7,4))</f>
        <v>8</v>
      </c>
      <c r="K189" s="5">
        <f>IF($A189="","",INDEX('14denní rozpis směn'!$B$3:$F$16,'Plán směn'!$E189+MOD('Plán směn'!$C189,2)*7,5))</f>
        <v>17.5</v>
      </c>
      <c r="L189" s="4">
        <f t="shared" si="20"/>
        <v>9</v>
      </c>
      <c r="M189" s="3">
        <f>IF($A189="","",IF(DAY($A189+1)=1,SUM(L$3:L189)-SUM(M$2:M188),""))</f>
      </c>
      <c r="N189" s="48">
        <f t="shared" si="21"/>
        <v>2</v>
      </c>
      <c r="O189" s="44">
        <f t="shared" si="22"/>
      </c>
    </row>
    <row r="190" spans="1:15" ht="12.75">
      <c r="A190" s="43">
        <f t="shared" si="23"/>
        <v>39756</v>
      </c>
      <c r="B190" s="41">
        <f t="shared" si="16"/>
        <v>11</v>
      </c>
      <c r="C190" s="41">
        <f t="shared" si="17"/>
        <v>45</v>
      </c>
      <c r="D190" s="41">
        <f>IF(A190="","",COUNTIF(Svátky!$A$2:$A$13,'Plán směn'!A190))</f>
        <v>0</v>
      </c>
      <c r="E190" s="42">
        <f t="shared" si="18"/>
        <v>2</v>
      </c>
      <c r="F190" s="5">
        <f>IF(A190="","",INDEX('14denní rozpis směn'!$B$3:$F$16,'Plán směn'!$E190+MOD('Plán směn'!$C190,2)*7,1))</f>
        <v>7.5</v>
      </c>
      <c r="G190" s="5">
        <f>IF(B190="","",INDEX('14denní rozpis směn'!$B$3:$F$16,'Plán směn'!$E190+MOD('Plán směn'!$C190,2)*7,2))</f>
        <v>15</v>
      </c>
      <c r="H190" s="4">
        <f t="shared" si="19"/>
        <v>7</v>
      </c>
      <c r="I190" s="3">
        <f>IF(A190="","",IF(DAY(A190+1)=1,SUM($H$3:H190)-SUM($I$2:I189),""))</f>
      </c>
      <c r="J190" s="5">
        <f>IF($A190="","",INDEX('14denní rozpis směn'!$B$3:$F$16,'Plán směn'!$E190+MOD('Plán směn'!$C190,2)*7,4))</f>
        <v>8</v>
      </c>
      <c r="K190" s="5">
        <f>IF($A190="","",INDEX('14denní rozpis směn'!$B$3:$F$16,'Plán směn'!$E190+MOD('Plán směn'!$C190,2)*7,5))</f>
        <v>17.5</v>
      </c>
      <c r="L190" s="4">
        <f t="shared" si="20"/>
        <v>9</v>
      </c>
      <c r="M190" s="3">
        <f>IF($A190="","",IF(DAY($A190+1)=1,SUM(L$3:L190)-SUM(M$2:M189),""))</f>
      </c>
      <c r="N190" s="48">
        <f t="shared" si="21"/>
        <v>2</v>
      </c>
      <c r="O190" s="44">
        <f t="shared" si="22"/>
      </c>
    </row>
    <row r="191" spans="1:15" ht="12.75">
      <c r="A191" s="43">
        <f t="shared" si="23"/>
        <v>39757</v>
      </c>
      <c r="B191" s="41">
        <f t="shared" si="16"/>
        <v>11</v>
      </c>
      <c r="C191" s="41">
        <f t="shared" si="17"/>
        <v>45</v>
      </c>
      <c r="D191" s="41">
        <f>IF(A191="","",COUNTIF(Svátky!$A$2:$A$13,'Plán směn'!A191))</f>
        <v>0</v>
      </c>
      <c r="E191" s="42">
        <f t="shared" si="18"/>
        <v>3</v>
      </c>
      <c r="F191" s="5">
        <f>IF(A191="","",INDEX('14denní rozpis směn'!$B$3:$F$16,'Plán směn'!$E191+MOD('Plán směn'!$C191,2)*7,1))</f>
        <v>8</v>
      </c>
      <c r="G191" s="5">
        <f>IF(B191="","",INDEX('14denní rozpis směn'!$B$3:$F$16,'Plán směn'!$E191+MOD('Plán směn'!$C191,2)*7,2))</f>
        <v>17.5</v>
      </c>
      <c r="H191" s="4">
        <f t="shared" si="19"/>
        <v>9</v>
      </c>
      <c r="I191" s="3">
        <f>IF(A191="","",IF(DAY(A191+1)=1,SUM($H$3:H191)-SUM($I$2:I190),""))</f>
      </c>
      <c r="J191" s="5">
        <f>IF($A191="","",INDEX('14denní rozpis směn'!$B$3:$F$16,'Plán směn'!$E191+MOD('Plán směn'!$C191,2)*7,4))</f>
        <v>7.5</v>
      </c>
      <c r="K191" s="5">
        <f>IF($A191="","",INDEX('14denní rozpis směn'!$B$3:$F$16,'Plán směn'!$E191+MOD('Plán směn'!$C191,2)*7,5))</f>
        <v>15</v>
      </c>
      <c r="L191" s="4">
        <f t="shared" si="20"/>
        <v>7</v>
      </c>
      <c r="M191" s="3">
        <f>IF($A191="","",IF(DAY($A191+1)=1,SUM(L$3:L191)-SUM(M$2:M190),""))</f>
      </c>
      <c r="N191" s="48">
        <f t="shared" si="21"/>
        <v>-2</v>
      </c>
      <c r="O191" s="44">
        <f t="shared" si="22"/>
      </c>
    </row>
    <row r="192" spans="1:15" ht="12.75">
      <c r="A192" s="43">
        <f t="shared" si="23"/>
        <v>39758</v>
      </c>
      <c r="B192" s="41">
        <f t="shared" si="16"/>
        <v>11</v>
      </c>
      <c r="C192" s="41">
        <f t="shared" si="17"/>
        <v>45</v>
      </c>
      <c r="D192" s="41">
        <f>IF(A192="","",COUNTIF(Svátky!$A$2:$A$13,'Plán směn'!A192))</f>
        <v>0</v>
      </c>
      <c r="E192" s="42">
        <f t="shared" si="18"/>
        <v>4</v>
      </c>
      <c r="F192" s="5">
        <f>IF(A192="","",INDEX('14denní rozpis směn'!$B$3:$F$16,'Plán směn'!$E192+MOD('Plán směn'!$C192,2)*7,1))</f>
        <v>8</v>
      </c>
      <c r="G192" s="5">
        <f>IF(B192="","",INDEX('14denní rozpis směn'!$B$3:$F$16,'Plán směn'!$E192+MOD('Plán směn'!$C192,2)*7,2))</f>
        <v>17.5</v>
      </c>
      <c r="H192" s="4">
        <f t="shared" si="19"/>
        <v>9</v>
      </c>
      <c r="I192" s="3">
        <f>IF(A192="","",IF(DAY(A192+1)=1,SUM($H$3:H192)-SUM($I$2:I191),""))</f>
      </c>
      <c r="J192" s="5">
        <f>IF($A192="","",INDEX('14denní rozpis směn'!$B$3:$F$16,'Plán směn'!$E192+MOD('Plán směn'!$C192,2)*7,4))</f>
        <v>7.5</v>
      </c>
      <c r="K192" s="5">
        <f>IF($A192="","",INDEX('14denní rozpis směn'!$B$3:$F$16,'Plán směn'!$E192+MOD('Plán směn'!$C192,2)*7,5))</f>
        <v>15</v>
      </c>
      <c r="L192" s="4">
        <f t="shared" si="20"/>
        <v>7</v>
      </c>
      <c r="M192" s="3">
        <f>IF($A192="","",IF(DAY($A192+1)=1,SUM(L$3:L192)-SUM(M$2:M191),""))</f>
      </c>
      <c r="N192" s="48">
        <f t="shared" si="21"/>
        <v>-2</v>
      </c>
      <c r="O192" s="44">
        <f t="shared" si="22"/>
      </c>
    </row>
    <row r="193" spans="1:15" ht="12.75">
      <c r="A193" s="43">
        <f t="shared" si="23"/>
        <v>39759</v>
      </c>
      <c r="B193" s="41">
        <f t="shared" si="16"/>
        <v>11</v>
      </c>
      <c r="C193" s="41">
        <f t="shared" si="17"/>
        <v>45</v>
      </c>
      <c r="D193" s="41">
        <f>IF(A193="","",COUNTIF(Svátky!$A$2:$A$13,'Plán směn'!A193))</f>
        <v>0</v>
      </c>
      <c r="E193" s="42">
        <f t="shared" si="18"/>
        <v>5</v>
      </c>
      <c r="F193" s="5">
        <f>IF(A193="","",INDEX('14denní rozpis směn'!$B$3:$F$16,'Plán směn'!$E193+MOD('Plán směn'!$C193,2)*7,1))</f>
        <v>8</v>
      </c>
      <c r="G193" s="5">
        <f>IF(B193="","",INDEX('14denní rozpis směn'!$B$3:$F$16,'Plán směn'!$E193+MOD('Plán směn'!$C193,2)*7,2))</f>
        <v>17.5</v>
      </c>
      <c r="H193" s="4">
        <f t="shared" si="19"/>
        <v>9</v>
      </c>
      <c r="I193" s="3">
        <f>IF(A193="","",IF(DAY(A193+1)=1,SUM($H$3:H193)-SUM($I$2:I192),""))</f>
      </c>
      <c r="J193" s="5">
        <f>IF($A193="","",INDEX('14denní rozpis směn'!$B$3:$F$16,'Plán směn'!$E193+MOD('Plán směn'!$C193,2)*7,4))</f>
        <v>7.5</v>
      </c>
      <c r="K193" s="5">
        <f>IF($A193="","",INDEX('14denní rozpis směn'!$B$3:$F$16,'Plán směn'!$E193+MOD('Plán směn'!$C193,2)*7,5))</f>
        <v>15</v>
      </c>
      <c r="L193" s="4">
        <f t="shared" si="20"/>
        <v>7</v>
      </c>
      <c r="M193" s="3">
        <f>IF($A193="","",IF(DAY($A193+1)=1,SUM(L$3:L193)-SUM(M$2:M192),""))</f>
      </c>
      <c r="N193" s="48">
        <f t="shared" si="21"/>
        <v>-2</v>
      </c>
      <c r="O193" s="44">
        <f t="shared" si="22"/>
      </c>
    </row>
    <row r="194" spans="1:15" ht="12.75">
      <c r="A194" s="43">
        <f t="shared" si="23"/>
        <v>39760</v>
      </c>
      <c r="B194" s="41">
        <f t="shared" si="16"/>
        <v>11</v>
      </c>
      <c r="C194" s="41">
        <f t="shared" si="17"/>
        <v>45</v>
      </c>
      <c r="D194" s="41">
        <f>IF(A194="","",COUNTIF(Svátky!$A$2:$A$13,'Plán směn'!A194))</f>
        <v>0</v>
      </c>
      <c r="E194" s="42">
        <f t="shared" si="18"/>
        <v>6</v>
      </c>
      <c r="F194" s="5">
        <f>IF(A194="","",INDEX('14denní rozpis směn'!$B$3:$F$16,'Plán směn'!$E194+MOD('Plán směn'!$C194,2)*7,1))</f>
        <v>0</v>
      </c>
      <c r="G194" s="5">
        <f>IF(B194="","",INDEX('14denní rozpis směn'!$B$3:$F$16,'Plán směn'!$E194+MOD('Plán směn'!$C194,2)*7,2))</f>
        <v>0</v>
      </c>
      <c r="H194" s="4">
        <f t="shared" si="19"/>
        <v>0</v>
      </c>
      <c r="I194" s="3">
        <f>IF(A194="","",IF(DAY(A194+1)=1,SUM($H$3:H194)-SUM($I$2:I193),""))</f>
      </c>
      <c r="J194" s="5">
        <f>IF($A194="","",INDEX('14denní rozpis směn'!$B$3:$F$16,'Plán směn'!$E194+MOD('Plán směn'!$C194,2)*7,4))</f>
        <v>0</v>
      </c>
      <c r="K194" s="5">
        <f>IF($A194="","",INDEX('14denní rozpis směn'!$B$3:$F$16,'Plán směn'!$E194+MOD('Plán směn'!$C194,2)*7,5))</f>
        <v>0</v>
      </c>
      <c r="L194" s="4">
        <f t="shared" si="20"/>
        <v>0</v>
      </c>
      <c r="M194" s="3">
        <f>IF($A194="","",IF(DAY($A194+1)=1,SUM(L$3:L194)-SUM(M$2:M193),""))</f>
      </c>
      <c r="N194" s="48">
        <f t="shared" si="21"/>
        <v>0</v>
      </c>
      <c r="O194" s="44">
        <f t="shared" si="22"/>
      </c>
    </row>
    <row r="195" spans="1:15" ht="12.75">
      <c r="A195" s="43">
        <f t="shared" si="23"/>
        <v>39761</v>
      </c>
      <c r="B195" s="41">
        <f t="shared" si="16"/>
        <v>11</v>
      </c>
      <c r="C195" s="41">
        <f t="shared" si="17"/>
        <v>45</v>
      </c>
      <c r="D195" s="41">
        <f>IF(A195="","",COUNTIF(Svátky!$A$2:$A$13,'Plán směn'!A195))</f>
        <v>0</v>
      </c>
      <c r="E195" s="42">
        <f t="shared" si="18"/>
        <v>7</v>
      </c>
      <c r="F195" s="5">
        <f>IF(A195="","",INDEX('14denní rozpis směn'!$B$3:$F$16,'Plán směn'!$E195+MOD('Plán směn'!$C195,2)*7,1))</f>
        <v>0</v>
      </c>
      <c r="G195" s="5">
        <f>IF(B195="","",INDEX('14denní rozpis směn'!$B$3:$F$16,'Plán směn'!$E195+MOD('Plán směn'!$C195,2)*7,2))</f>
        <v>0</v>
      </c>
      <c r="H195" s="4">
        <f t="shared" si="19"/>
        <v>0</v>
      </c>
      <c r="I195" s="3">
        <f>IF(A195="","",IF(DAY(A195+1)=1,SUM($H$3:H195)-SUM($I$2:I194),""))</f>
      </c>
      <c r="J195" s="5">
        <f>IF($A195="","",INDEX('14denní rozpis směn'!$B$3:$F$16,'Plán směn'!$E195+MOD('Plán směn'!$C195,2)*7,4))</f>
        <v>0</v>
      </c>
      <c r="K195" s="5">
        <f>IF($A195="","",INDEX('14denní rozpis směn'!$B$3:$F$16,'Plán směn'!$E195+MOD('Plán směn'!$C195,2)*7,5))</f>
        <v>0</v>
      </c>
      <c r="L195" s="4">
        <f t="shared" si="20"/>
        <v>0</v>
      </c>
      <c r="M195" s="3">
        <f>IF($A195="","",IF(DAY($A195+1)=1,SUM(L$3:L195)-SUM(M$2:M194),""))</f>
      </c>
      <c r="N195" s="48">
        <f t="shared" si="21"/>
        <v>0</v>
      </c>
      <c r="O195" s="44">
        <f t="shared" si="22"/>
      </c>
    </row>
    <row r="196" spans="1:15" ht="12.75">
      <c r="A196" s="43">
        <f t="shared" si="23"/>
        <v>39762</v>
      </c>
      <c r="B196" s="41">
        <f aca="true" t="shared" si="24" ref="B196:B259">IF(A196="","",MONTH(A196))</f>
        <v>11</v>
      </c>
      <c r="C196" s="41">
        <f aca="true" t="shared" si="25" ref="C196:C259">IF(A196="","",FLOOR(((A196-DATEVALUE("1.1."&amp;YEAR(A196)))+WEEKDAY(DATEVALUE("1.1."&amp;YEAR(A196)),3))/7,1)+1)</f>
        <v>46</v>
      </c>
      <c r="D196" s="41">
        <f>IF(A196="","",COUNTIF(Svátky!$A$2:$A$13,'Plán směn'!A196))</f>
        <v>0</v>
      </c>
      <c r="E196" s="42">
        <f aca="true" t="shared" si="26" ref="E196:E259">IF(A196="","",WEEKDAY(A196,2))</f>
        <v>1</v>
      </c>
      <c r="F196" s="5">
        <f>IF(A196="","",INDEX('14denní rozpis směn'!$B$3:$F$16,'Plán směn'!$E196+MOD('Plán směn'!$C196,2)*7,1))</f>
        <v>8</v>
      </c>
      <c r="G196" s="5">
        <f>IF(B196="","",INDEX('14denní rozpis směn'!$B$3:$F$16,'Plán směn'!$E196+MOD('Plán směn'!$C196,2)*7,2))</f>
        <v>17.5</v>
      </c>
      <c r="H196" s="4">
        <f aca="true" t="shared" si="27" ref="H196:H259">IF(A196="","",IF(($D196=0)*AND($E196&lt;6),G196-F196-0.5,0))</f>
        <v>9</v>
      </c>
      <c r="I196" s="3">
        <f>IF(A196="","",IF(DAY(A196+1)=1,SUM($H$3:H196)-SUM($I$2:I195),""))</f>
      </c>
      <c r="J196" s="5">
        <f>IF($A196="","",INDEX('14denní rozpis směn'!$B$3:$F$16,'Plán směn'!$E196+MOD('Plán směn'!$C196,2)*7,4))</f>
        <v>7.5</v>
      </c>
      <c r="K196" s="5">
        <f>IF($A196="","",INDEX('14denní rozpis směn'!$B$3:$F$16,'Plán směn'!$E196+MOD('Plán směn'!$C196,2)*7,5))</f>
        <v>15</v>
      </c>
      <c r="L196" s="4">
        <f aca="true" t="shared" si="28" ref="L196:L259">IF(A196="","",IF(($D196=0)*AND($E196&lt;6),K196-J196-0.5,0))</f>
        <v>7</v>
      </c>
      <c r="M196" s="3">
        <f>IF($A196="","",IF(DAY($A196+1)=1,SUM(L$3:L196)-SUM(M$2:M195),""))</f>
      </c>
      <c r="N196" s="48">
        <f aca="true" t="shared" si="29" ref="N196:N259">IF(A196="","",L196-H196)</f>
        <v>-2</v>
      </c>
      <c r="O196" s="44">
        <f aca="true" t="shared" si="30" ref="O196:O259">IF(I196="","",M196-I196)</f>
      </c>
    </row>
    <row r="197" spans="1:15" ht="12.75">
      <c r="A197" s="43">
        <f aca="true" t="shared" si="31" ref="A197:A260">IF(($A$3+ROW(A197)-3)&lt;=$G$1,$A$3+ROW(A197)-3,"")</f>
        <v>39763</v>
      </c>
      <c r="B197" s="41">
        <f t="shared" si="24"/>
        <v>11</v>
      </c>
      <c r="C197" s="41">
        <f t="shared" si="25"/>
        <v>46</v>
      </c>
      <c r="D197" s="41">
        <f>IF(A197="","",COUNTIF(Svátky!$A$2:$A$13,'Plán směn'!A197))</f>
        <v>0</v>
      </c>
      <c r="E197" s="42">
        <f t="shared" si="26"/>
        <v>2</v>
      </c>
      <c r="F197" s="5">
        <f>IF(A197="","",INDEX('14denní rozpis směn'!$B$3:$F$16,'Plán směn'!$E197+MOD('Plán směn'!$C197,2)*7,1))</f>
        <v>8</v>
      </c>
      <c r="G197" s="5">
        <f>IF(B197="","",INDEX('14denní rozpis směn'!$B$3:$F$16,'Plán směn'!$E197+MOD('Plán směn'!$C197,2)*7,2))</f>
        <v>17.5</v>
      </c>
      <c r="H197" s="4">
        <f t="shared" si="27"/>
        <v>9</v>
      </c>
      <c r="I197" s="3">
        <f>IF(A197="","",IF(DAY(A197+1)=1,SUM($H$3:H197)-SUM($I$2:I196),""))</f>
      </c>
      <c r="J197" s="5">
        <f>IF($A197="","",INDEX('14denní rozpis směn'!$B$3:$F$16,'Plán směn'!$E197+MOD('Plán směn'!$C197,2)*7,4))</f>
        <v>7.5</v>
      </c>
      <c r="K197" s="5">
        <f>IF($A197="","",INDEX('14denní rozpis směn'!$B$3:$F$16,'Plán směn'!$E197+MOD('Plán směn'!$C197,2)*7,5))</f>
        <v>15</v>
      </c>
      <c r="L197" s="4">
        <f t="shared" si="28"/>
        <v>7</v>
      </c>
      <c r="M197" s="3">
        <f>IF($A197="","",IF(DAY($A197+1)=1,SUM(L$3:L197)-SUM(M$2:M196),""))</f>
      </c>
      <c r="N197" s="48">
        <f t="shared" si="29"/>
        <v>-2</v>
      </c>
      <c r="O197" s="44">
        <f t="shared" si="30"/>
      </c>
    </row>
    <row r="198" spans="1:15" ht="12.75">
      <c r="A198" s="43">
        <f t="shared" si="31"/>
        <v>39764</v>
      </c>
      <c r="B198" s="41">
        <f t="shared" si="24"/>
        <v>11</v>
      </c>
      <c r="C198" s="41">
        <f t="shared" si="25"/>
        <v>46</v>
      </c>
      <c r="D198" s="41">
        <f>IF(A198="","",COUNTIF(Svátky!$A$2:$A$13,'Plán směn'!A198))</f>
        <v>0</v>
      </c>
      <c r="E198" s="42">
        <f t="shared" si="26"/>
        <v>3</v>
      </c>
      <c r="F198" s="5">
        <f>IF(A198="","",INDEX('14denní rozpis směn'!$B$3:$F$16,'Plán směn'!$E198+MOD('Plán směn'!$C198,2)*7,1))</f>
        <v>7.5</v>
      </c>
      <c r="G198" s="5">
        <f>IF(B198="","",INDEX('14denní rozpis směn'!$B$3:$F$16,'Plán směn'!$E198+MOD('Plán směn'!$C198,2)*7,2))</f>
        <v>15</v>
      </c>
      <c r="H198" s="4">
        <f t="shared" si="27"/>
        <v>7</v>
      </c>
      <c r="I198" s="3">
        <f>IF(A198="","",IF(DAY(A198+1)=1,SUM($H$3:H198)-SUM($I$2:I197),""))</f>
      </c>
      <c r="J198" s="5">
        <f>IF($A198="","",INDEX('14denní rozpis směn'!$B$3:$F$16,'Plán směn'!$E198+MOD('Plán směn'!$C198,2)*7,4))</f>
        <v>8</v>
      </c>
      <c r="K198" s="5">
        <f>IF($A198="","",INDEX('14denní rozpis směn'!$B$3:$F$16,'Plán směn'!$E198+MOD('Plán směn'!$C198,2)*7,5))</f>
        <v>17.5</v>
      </c>
      <c r="L198" s="4">
        <f t="shared" si="28"/>
        <v>9</v>
      </c>
      <c r="M198" s="3">
        <f>IF($A198="","",IF(DAY($A198+1)=1,SUM(L$3:L198)-SUM(M$2:M197),""))</f>
      </c>
      <c r="N198" s="48">
        <f t="shared" si="29"/>
        <v>2</v>
      </c>
      <c r="O198" s="44">
        <f t="shared" si="30"/>
      </c>
    </row>
    <row r="199" spans="1:15" ht="12.75">
      <c r="A199" s="43">
        <f t="shared" si="31"/>
        <v>39765</v>
      </c>
      <c r="B199" s="41">
        <f t="shared" si="24"/>
        <v>11</v>
      </c>
      <c r="C199" s="41">
        <f t="shared" si="25"/>
        <v>46</v>
      </c>
      <c r="D199" s="41">
        <f>IF(A199="","",COUNTIF(Svátky!$A$2:$A$13,'Plán směn'!A199))</f>
        <v>0</v>
      </c>
      <c r="E199" s="42">
        <f t="shared" si="26"/>
        <v>4</v>
      </c>
      <c r="F199" s="5">
        <f>IF(A199="","",INDEX('14denní rozpis směn'!$B$3:$F$16,'Plán směn'!$E199+MOD('Plán směn'!$C199,2)*7,1))</f>
        <v>7.5</v>
      </c>
      <c r="G199" s="5">
        <f>IF(B199="","",INDEX('14denní rozpis směn'!$B$3:$F$16,'Plán směn'!$E199+MOD('Plán směn'!$C199,2)*7,2))</f>
        <v>15</v>
      </c>
      <c r="H199" s="4">
        <f t="shared" si="27"/>
        <v>7</v>
      </c>
      <c r="I199" s="3">
        <f>IF(A199="","",IF(DAY(A199+1)=1,SUM($H$3:H199)-SUM($I$2:I198),""))</f>
      </c>
      <c r="J199" s="5">
        <f>IF($A199="","",INDEX('14denní rozpis směn'!$B$3:$F$16,'Plán směn'!$E199+MOD('Plán směn'!$C199,2)*7,4))</f>
        <v>8</v>
      </c>
      <c r="K199" s="5">
        <f>IF($A199="","",INDEX('14denní rozpis směn'!$B$3:$F$16,'Plán směn'!$E199+MOD('Plán směn'!$C199,2)*7,5))</f>
        <v>17.5</v>
      </c>
      <c r="L199" s="4">
        <f t="shared" si="28"/>
        <v>9</v>
      </c>
      <c r="M199" s="3">
        <f>IF($A199="","",IF(DAY($A199+1)=1,SUM(L$3:L199)-SUM(M$2:M198),""))</f>
      </c>
      <c r="N199" s="48">
        <f t="shared" si="29"/>
        <v>2</v>
      </c>
      <c r="O199" s="44">
        <f t="shared" si="30"/>
      </c>
    </row>
    <row r="200" spans="1:15" ht="12.75">
      <c r="A200" s="43">
        <f t="shared" si="31"/>
        <v>39766</v>
      </c>
      <c r="B200" s="41">
        <f t="shared" si="24"/>
        <v>11</v>
      </c>
      <c r="C200" s="41">
        <f t="shared" si="25"/>
        <v>46</v>
      </c>
      <c r="D200" s="41">
        <f>IF(A200="","",COUNTIF(Svátky!$A$2:$A$13,'Plán směn'!A200))</f>
        <v>0</v>
      </c>
      <c r="E200" s="42">
        <f t="shared" si="26"/>
        <v>5</v>
      </c>
      <c r="F200" s="5">
        <f>IF(A200="","",INDEX('14denní rozpis směn'!$B$3:$F$16,'Plán směn'!$E200+MOD('Plán směn'!$C200,2)*7,1))</f>
        <v>7.5</v>
      </c>
      <c r="G200" s="5">
        <f>IF(B200="","",INDEX('14denní rozpis směn'!$B$3:$F$16,'Plán směn'!$E200+MOD('Plán směn'!$C200,2)*7,2))</f>
        <v>15</v>
      </c>
      <c r="H200" s="4">
        <f t="shared" si="27"/>
        <v>7</v>
      </c>
      <c r="I200" s="3">
        <f>IF(A200="","",IF(DAY(A200+1)=1,SUM($H$3:H200)-SUM($I$2:I199),""))</f>
      </c>
      <c r="J200" s="5">
        <f>IF($A200="","",INDEX('14denní rozpis směn'!$B$3:$F$16,'Plán směn'!$E200+MOD('Plán směn'!$C200,2)*7,4))</f>
        <v>8</v>
      </c>
      <c r="K200" s="5">
        <f>IF($A200="","",INDEX('14denní rozpis směn'!$B$3:$F$16,'Plán směn'!$E200+MOD('Plán směn'!$C200,2)*7,5))</f>
        <v>17.5</v>
      </c>
      <c r="L200" s="4">
        <f t="shared" si="28"/>
        <v>9</v>
      </c>
      <c r="M200" s="3">
        <f>IF($A200="","",IF(DAY($A200+1)=1,SUM(L$3:L200)-SUM(M$2:M199),""))</f>
      </c>
      <c r="N200" s="48">
        <f t="shared" si="29"/>
        <v>2</v>
      </c>
      <c r="O200" s="44">
        <f t="shared" si="30"/>
      </c>
    </row>
    <row r="201" spans="1:15" ht="12.75">
      <c r="A201" s="43">
        <f t="shared" si="31"/>
        <v>39767</v>
      </c>
      <c r="B201" s="41">
        <f t="shared" si="24"/>
        <v>11</v>
      </c>
      <c r="C201" s="41">
        <f t="shared" si="25"/>
        <v>46</v>
      </c>
      <c r="D201" s="41">
        <f>IF(A201="","",COUNTIF(Svátky!$A$2:$A$13,'Plán směn'!A201))</f>
        <v>0</v>
      </c>
      <c r="E201" s="42">
        <f t="shared" si="26"/>
        <v>6</v>
      </c>
      <c r="F201" s="5">
        <f>IF(A201="","",INDEX('14denní rozpis směn'!$B$3:$F$16,'Plán směn'!$E201+MOD('Plán směn'!$C201,2)*7,1))</f>
        <v>0</v>
      </c>
      <c r="G201" s="5">
        <f>IF(B201="","",INDEX('14denní rozpis směn'!$B$3:$F$16,'Plán směn'!$E201+MOD('Plán směn'!$C201,2)*7,2))</f>
        <v>0</v>
      </c>
      <c r="H201" s="4">
        <f t="shared" si="27"/>
        <v>0</v>
      </c>
      <c r="I201" s="3">
        <f>IF(A201="","",IF(DAY(A201+1)=1,SUM($H$3:H201)-SUM($I$2:I200),""))</f>
      </c>
      <c r="J201" s="5">
        <f>IF($A201="","",INDEX('14denní rozpis směn'!$B$3:$F$16,'Plán směn'!$E201+MOD('Plán směn'!$C201,2)*7,4))</f>
        <v>0</v>
      </c>
      <c r="K201" s="5">
        <f>IF($A201="","",INDEX('14denní rozpis směn'!$B$3:$F$16,'Plán směn'!$E201+MOD('Plán směn'!$C201,2)*7,5))</f>
        <v>0</v>
      </c>
      <c r="L201" s="4">
        <f t="shared" si="28"/>
        <v>0</v>
      </c>
      <c r="M201" s="3">
        <f>IF($A201="","",IF(DAY($A201+1)=1,SUM(L$3:L201)-SUM(M$2:M200),""))</f>
      </c>
      <c r="N201" s="48">
        <f t="shared" si="29"/>
        <v>0</v>
      </c>
      <c r="O201" s="44">
        <f t="shared" si="30"/>
      </c>
    </row>
    <row r="202" spans="1:15" ht="12.75">
      <c r="A202" s="43">
        <f t="shared" si="31"/>
        <v>39768</v>
      </c>
      <c r="B202" s="41">
        <f t="shared" si="24"/>
        <v>11</v>
      </c>
      <c r="C202" s="41">
        <f t="shared" si="25"/>
        <v>46</v>
      </c>
      <c r="D202" s="41">
        <f>IF(A202="","",COUNTIF(Svátky!$A$2:$A$13,'Plán směn'!A202))</f>
        <v>0</v>
      </c>
      <c r="E202" s="42">
        <f t="shared" si="26"/>
        <v>7</v>
      </c>
      <c r="F202" s="5">
        <f>IF(A202="","",INDEX('14denní rozpis směn'!$B$3:$F$16,'Plán směn'!$E202+MOD('Plán směn'!$C202,2)*7,1))</f>
        <v>0</v>
      </c>
      <c r="G202" s="5">
        <f>IF(B202="","",INDEX('14denní rozpis směn'!$B$3:$F$16,'Plán směn'!$E202+MOD('Plán směn'!$C202,2)*7,2))</f>
        <v>0</v>
      </c>
      <c r="H202" s="4">
        <f t="shared" si="27"/>
        <v>0</v>
      </c>
      <c r="I202" s="3">
        <f>IF(A202="","",IF(DAY(A202+1)=1,SUM($H$3:H202)-SUM($I$2:I201),""))</f>
      </c>
      <c r="J202" s="5">
        <f>IF($A202="","",INDEX('14denní rozpis směn'!$B$3:$F$16,'Plán směn'!$E202+MOD('Plán směn'!$C202,2)*7,4))</f>
        <v>0</v>
      </c>
      <c r="K202" s="5">
        <f>IF($A202="","",INDEX('14denní rozpis směn'!$B$3:$F$16,'Plán směn'!$E202+MOD('Plán směn'!$C202,2)*7,5))</f>
        <v>0</v>
      </c>
      <c r="L202" s="4">
        <f t="shared" si="28"/>
        <v>0</v>
      </c>
      <c r="M202" s="3">
        <f>IF($A202="","",IF(DAY($A202+1)=1,SUM(L$3:L202)-SUM(M$2:M201),""))</f>
      </c>
      <c r="N202" s="48">
        <f t="shared" si="29"/>
        <v>0</v>
      </c>
      <c r="O202" s="44">
        <f t="shared" si="30"/>
      </c>
    </row>
    <row r="203" spans="1:15" ht="12.75">
      <c r="A203" s="43">
        <f t="shared" si="31"/>
        <v>39769</v>
      </c>
      <c r="B203" s="41">
        <f t="shared" si="24"/>
        <v>11</v>
      </c>
      <c r="C203" s="41">
        <f t="shared" si="25"/>
        <v>47</v>
      </c>
      <c r="D203" s="41">
        <f>IF(A203="","",COUNTIF(Svátky!$A$2:$A$13,'Plán směn'!A203))</f>
        <v>1</v>
      </c>
      <c r="E203" s="42">
        <f t="shared" si="26"/>
        <v>1</v>
      </c>
      <c r="F203" s="5">
        <f>IF(A203="","",INDEX('14denní rozpis směn'!$B$3:$F$16,'Plán směn'!$E203+MOD('Plán směn'!$C203,2)*7,1))</f>
        <v>7.5</v>
      </c>
      <c r="G203" s="5">
        <f>IF(B203="","",INDEX('14denní rozpis směn'!$B$3:$F$16,'Plán směn'!$E203+MOD('Plán směn'!$C203,2)*7,2))</f>
        <v>15</v>
      </c>
      <c r="H203" s="4">
        <f t="shared" si="27"/>
        <v>0</v>
      </c>
      <c r="I203" s="3">
        <f>IF(A203="","",IF(DAY(A203+1)=1,SUM($H$3:H203)-SUM($I$2:I202),""))</f>
      </c>
      <c r="J203" s="5">
        <f>IF($A203="","",INDEX('14denní rozpis směn'!$B$3:$F$16,'Plán směn'!$E203+MOD('Plán směn'!$C203,2)*7,4))</f>
        <v>8</v>
      </c>
      <c r="K203" s="5">
        <f>IF($A203="","",INDEX('14denní rozpis směn'!$B$3:$F$16,'Plán směn'!$E203+MOD('Plán směn'!$C203,2)*7,5))</f>
        <v>17.5</v>
      </c>
      <c r="L203" s="4">
        <f t="shared" si="28"/>
        <v>0</v>
      </c>
      <c r="M203" s="3">
        <f>IF($A203="","",IF(DAY($A203+1)=1,SUM(L$3:L203)-SUM(M$2:M202),""))</f>
      </c>
      <c r="N203" s="48">
        <f t="shared" si="29"/>
        <v>0</v>
      </c>
      <c r="O203" s="44">
        <f t="shared" si="30"/>
      </c>
    </row>
    <row r="204" spans="1:15" ht="12.75">
      <c r="A204" s="43">
        <f t="shared" si="31"/>
        <v>39770</v>
      </c>
      <c r="B204" s="41">
        <f t="shared" si="24"/>
        <v>11</v>
      </c>
      <c r="C204" s="41">
        <f t="shared" si="25"/>
        <v>47</v>
      </c>
      <c r="D204" s="41">
        <f>IF(A204="","",COUNTIF(Svátky!$A$2:$A$13,'Plán směn'!A204))</f>
        <v>0</v>
      </c>
      <c r="E204" s="42">
        <f t="shared" si="26"/>
        <v>2</v>
      </c>
      <c r="F204" s="5">
        <f>IF(A204="","",INDEX('14denní rozpis směn'!$B$3:$F$16,'Plán směn'!$E204+MOD('Plán směn'!$C204,2)*7,1))</f>
        <v>7.5</v>
      </c>
      <c r="G204" s="5">
        <f>IF(B204="","",INDEX('14denní rozpis směn'!$B$3:$F$16,'Plán směn'!$E204+MOD('Plán směn'!$C204,2)*7,2))</f>
        <v>15</v>
      </c>
      <c r="H204" s="4">
        <f t="shared" si="27"/>
        <v>7</v>
      </c>
      <c r="I204" s="3">
        <f>IF(A204="","",IF(DAY(A204+1)=1,SUM($H$3:H204)-SUM($I$2:I203),""))</f>
      </c>
      <c r="J204" s="5">
        <f>IF($A204="","",INDEX('14denní rozpis směn'!$B$3:$F$16,'Plán směn'!$E204+MOD('Plán směn'!$C204,2)*7,4))</f>
        <v>8</v>
      </c>
      <c r="K204" s="5">
        <f>IF($A204="","",INDEX('14denní rozpis směn'!$B$3:$F$16,'Plán směn'!$E204+MOD('Plán směn'!$C204,2)*7,5))</f>
        <v>17.5</v>
      </c>
      <c r="L204" s="4">
        <f t="shared" si="28"/>
        <v>9</v>
      </c>
      <c r="M204" s="3">
        <f>IF($A204="","",IF(DAY($A204+1)=1,SUM(L$3:L204)-SUM(M$2:M203),""))</f>
      </c>
      <c r="N204" s="48">
        <f t="shared" si="29"/>
        <v>2</v>
      </c>
      <c r="O204" s="44">
        <f t="shared" si="30"/>
      </c>
    </row>
    <row r="205" spans="1:15" ht="12.75">
      <c r="A205" s="43">
        <f t="shared" si="31"/>
        <v>39771</v>
      </c>
      <c r="B205" s="41">
        <f t="shared" si="24"/>
        <v>11</v>
      </c>
      <c r="C205" s="41">
        <f t="shared" si="25"/>
        <v>47</v>
      </c>
      <c r="D205" s="41">
        <f>IF(A205="","",COUNTIF(Svátky!$A$2:$A$13,'Plán směn'!A205))</f>
        <v>0</v>
      </c>
      <c r="E205" s="42">
        <f t="shared" si="26"/>
        <v>3</v>
      </c>
      <c r="F205" s="5">
        <f>IF(A205="","",INDEX('14denní rozpis směn'!$B$3:$F$16,'Plán směn'!$E205+MOD('Plán směn'!$C205,2)*7,1))</f>
        <v>8</v>
      </c>
      <c r="G205" s="5">
        <f>IF(B205="","",INDEX('14denní rozpis směn'!$B$3:$F$16,'Plán směn'!$E205+MOD('Plán směn'!$C205,2)*7,2))</f>
        <v>17.5</v>
      </c>
      <c r="H205" s="4">
        <f t="shared" si="27"/>
        <v>9</v>
      </c>
      <c r="I205" s="3">
        <f>IF(A205="","",IF(DAY(A205+1)=1,SUM($H$3:H205)-SUM($I$2:I204),""))</f>
      </c>
      <c r="J205" s="5">
        <f>IF($A205="","",INDEX('14denní rozpis směn'!$B$3:$F$16,'Plán směn'!$E205+MOD('Plán směn'!$C205,2)*7,4))</f>
        <v>7.5</v>
      </c>
      <c r="K205" s="5">
        <f>IF($A205="","",INDEX('14denní rozpis směn'!$B$3:$F$16,'Plán směn'!$E205+MOD('Plán směn'!$C205,2)*7,5))</f>
        <v>15</v>
      </c>
      <c r="L205" s="4">
        <f t="shared" si="28"/>
        <v>7</v>
      </c>
      <c r="M205" s="3">
        <f>IF($A205="","",IF(DAY($A205+1)=1,SUM(L$3:L205)-SUM(M$2:M204),""))</f>
      </c>
      <c r="N205" s="48">
        <f t="shared" si="29"/>
        <v>-2</v>
      </c>
      <c r="O205" s="44">
        <f t="shared" si="30"/>
      </c>
    </row>
    <row r="206" spans="1:15" ht="12.75">
      <c r="A206" s="43">
        <f t="shared" si="31"/>
        <v>39772</v>
      </c>
      <c r="B206" s="41">
        <f t="shared" si="24"/>
        <v>11</v>
      </c>
      <c r="C206" s="41">
        <f t="shared" si="25"/>
        <v>47</v>
      </c>
      <c r="D206" s="41">
        <f>IF(A206="","",COUNTIF(Svátky!$A$2:$A$13,'Plán směn'!A206))</f>
        <v>0</v>
      </c>
      <c r="E206" s="42">
        <f t="shared" si="26"/>
        <v>4</v>
      </c>
      <c r="F206" s="5">
        <f>IF(A206="","",INDEX('14denní rozpis směn'!$B$3:$F$16,'Plán směn'!$E206+MOD('Plán směn'!$C206,2)*7,1))</f>
        <v>8</v>
      </c>
      <c r="G206" s="5">
        <f>IF(B206="","",INDEX('14denní rozpis směn'!$B$3:$F$16,'Plán směn'!$E206+MOD('Plán směn'!$C206,2)*7,2))</f>
        <v>17.5</v>
      </c>
      <c r="H206" s="4">
        <f t="shared" si="27"/>
        <v>9</v>
      </c>
      <c r="I206" s="3">
        <f>IF(A206="","",IF(DAY(A206+1)=1,SUM($H$3:H206)-SUM($I$2:I205),""))</f>
      </c>
      <c r="J206" s="5">
        <f>IF($A206="","",INDEX('14denní rozpis směn'!$B$3:$F$16,'Plán směn'!$E206+MOD('Plán směn'!$C206,2)*7,4))</f>
        <v>7.5</v>
      </c>
      <c r="K206" s="5">
        <f>IF($A206="","",INDEX('14denní rozpis směn'!$B$3:$F$16,'Plán směn'!$E206+MOD('Plán směn'!$C206,2)*7,5))</f>
        <v>15</v>
      </c>
      <c r="L206" s="4">
        <f t="shared" si="28"/>
        <v>7</v>
      </c>
      <c r="M206" s="3">
        <f>IF($A206="","",IF(DAY($A206+1)=1,SUM(L$3:L206)-SUM(M$2:M205),""))</f>
      </c>
      <c r="N206" s="48">
        <f t="shared" si="29"/>
        <v>-2</v>
      </c>
      <c r="O206" s="44">
        <f t="shared" si="30"/>
      </c>
    </row>
    <row r="207" spans="1:15" ht="12.75">
      <c r="A207" s="43">
        <f t="shared" si="31"/>
        <v>39773</v>
      </c>
      <c r="B207" s="41">
        <f t="shared" si="24"/>
        <v>11</v>
      </c>
      <c r="C207" s="41">
        <f t="shared" si="25"/>
        <v>47</v>
      </c>
      <c r="D207" s="41">
        <f>IF(A207="","",COUNTIF(Svátky!$A$2:$A$13,'Plán směn'!A207))</f>
        <v>0</v>
      </c>
      <c r="E207" s="42">
        <f t="shared" si="26"/>
        <v>5</v>
      </c>
      <c r="F207" s="5">
        <f>IF(A207="","",INDEX('14denní rozpis směn'!$B$3:$F$16,'Plán směn'!$E207+MOD('Plán směn'!$C207,2)*7,1))</f>
        <v>8</v>
      </c>
      <c r="G207" s="5">
        <f>IF(B207="","",INDEX('14denní rozpis směn'!$B$3:$F$16,'Plán směn'!$E207+MOD('Plán směn'!$C207,2)*7,2))</f>
        <v>17.5</v>
      </c>
      <c r="H207" s="4">
        <f t="shared" si="27"/>
        <v>9</v>
      </c>
      <c r="I207" s="3">
        <f>IF(A207="","",IF(DAY(A207+1)=1,SUM($H$3:H207)-SUM($I$2:I206),""))</f>
      </c>
      <c r="J207" s="5">
        <f>IF($A207="","",INDEX('14denní rozpis směn'!$B$3:$F$16,'Plán směn'!$E207+MOD('Plán směn'!$C207,2)*7,4))</f>
        <v>7.5</v>
      </c>
      <c r="K207" s="5">
        <f>IF($A207="","",INDEX('14denní rozpis směn'!$B$3:$F$16,'Plán směn'!$E207+MOD('Plán směn'!$C207,2)*7,5))</f>
        <v>15</v>
      </c>
      <c r="L207" s="4">
        <f t="shared" si="28"/>
        <v>7</v>
      </c>
      <c r="M207" s="3">
        <f>IF($A207="","",IF(DAY($A207+1)=1,SUM(L$3:L207)-SUM(M$2:M206),""))</f>
      </c>
      <c r="N207" s="48">
        <f t="shared" si="29"/>
        <v>-2</v>
      </c>
      <c r="O207" s="44">
        <f t="shared" si="30"/>
      </c>
    </row>
    <row r="208" spans="1:15" ht="12.75">
      <c r="A208" s="43">
        <f t="shared" si="31"/>
        <v>39774</v>
      </c>
      <c r="B208" s="41">
        <f t="shared" si="24"/>
        <v>11</v>
      </c>
      <c r="C208" s="41">
        <f t="shared" si="25"/>
        <v>47</v>
      </c>
      <c r="D208" s="41">
        <f>IF(A208="","",COUNTIF(Svátky!$A$2:$A$13,'Plán směn'!A208))</f>
        <v>0</v>
      </c>
      <c r="E208" s="42">
        <f t="shared" si="26"/>
        <v>6</v>
      </c>
      <c r="F208" s="5">
        <f>IF(A208="","",INDEX('14denní rozpis směn'!$B$3:$F$16,'Plán směn'!$E208+MOD('Plán směn'!$C208,2)*7,1))</f>
        <v>0</v>
      </c>
      <c r="G208" s="5">
        <f>IF(B208="","",INDEX('14denní rozpis směn'!$B$3:$F$16,'Plán směn'!$E208+MOD('Plán směn'!$C208,2)*7,2))</f>
        <v>0</v>
      </c>
      <c r="H208" s="4">
        <f t="shared" si="27"/>
        <v>0</v>
      </c>
      <c r="I208" s="3">
        <f>IF(A208="","",IF(DAY(A208+1)=1,SUM($H$3:H208)-SUM($I$2:I207),""))</f>
      </c>
      <c r="J208" s="5">
        <f>IF($A208="","",INDEX('14denní rozpis směn'!$B$3:$F$16,'Plán směn'!$E208+MOD('Plán směn'!$C208,2)*7,4))</f>
        <v>0</v>
      </c>
      <c r="K208" s="5">
        <f>IF($A208="","",INDEX('14denní rozpis směn'!$B$3:$F$16,'Plán směn'!$E208+MOD('Plán směn'!$C208,2)*7,5))</f>
        <v>0</v>
      </c>
      <c r="L208" s="4">
        <f t="shared" si="28"/>
        <v>0</v>
      </c>
      <c r="M208" s="3">
        <f>IF($A208="","",IF(DAY($A208+1)=1,SUM(L$3:L208)-SUM(M$2:M207),""))</f>
      </c>
      <c r="N208" s="48">
        <f t="shared" si="29"/>
        <v>0</v>
      </c>
      <c r="O208" s="44">
        <f t="shared" si="30"/>
      </c>
    </row>
    <row r="209" spans="1:15" ht="12.75">
      <c r="A209" s="43">
        <f t="shared" si="31"/>
        <v>39775</v>
      </c>
      <c r="B209" s="41">
        <f t="shared" si="24"/>
        <v>11</v>
      </c>
      <c r="C209" s="41">
        <f t="shared" si="25"/>
        <v>47</v>
      </c>
      <c r="D209" s="41">
        <f>IF(A209="","",COUNTIF(Svátky!$A$2:$A$13,'Plán směn'!A209))</f>
        <v>0</v>
      </c>
      <c r="E209" s="42">
        <f t="shared" si="26"/>
        <v>7</v>
      </c>
      <c r="F209" s="5">
        <f>IF(A209="","",INDEX('14denní rozpis směn'!$B$3:$F$16,'Plán směn'!$E209+MOD('Plán směn'!$C209,2)*7,1))</f>
        <v>0</v>
      </c>
      <c r="G209" s="5">
        <f>IF(B209="","",INDEX('14denní rozpis směn'!$B$3:$F$16,'Plán směn'!$E209+MOD('Plán směn'!$C209,2)*7,2))</f>
        <v>0</v>
      </c>
      <c r="H209" s="4">
        <f t="shared" si="27"/>
        <v>0</v>
      </c>
      <c r="I209" s="3">
        <f>IF(A209="","",IF(DAY(A209+1)=1,SUM($H$3:H209)-SUM($I$2:I208),""))</f>
      </c>
      <c r="J209" s="5">
        <f>IF($A209="","",INDEX('14denní rozpis směn'!$B$3:$F$16,'Plán směn'!$E209+MOD('Plán směn'!$C209,2)*7,4))</f>
        <v>0</v>
      </c>
      <c r="K209" s="5">
        <f>IF($A209="","",INDEX('14denní rozpis směn'!$B$3:$F$16,'Plán směn'!$E209+MOD('Plán směn'!$C209,2)*7,5))</f>
        <v>0</v>
      </c>
      <c r="L209" s="4">
        <f t="shared" si="28"/>
        <v>0</v>
      </c>
      <c r="M209" s="3">
        <f>IF($A209="","",IF(DAY($A209+1)=1,SUM(L$3:L209)-SUM(M$2:M208),""))</f>
      </c>
      <c r="N209" s="48">
        <f t="shared" si="29"/>
        <v>0</v>
      </c>
      <c r="O209" s="44">
        <f t="shared" si="30"/>
      </c>
    </row>
    <row r="210" spans="1:15" ht="12.75">
      <c r="A210" s="43">
        <f t="shared" si="31"/>
        <v>39776</v>
      </c>
      <c r="B210" s="41">
        <f t="shared" si="24"/>
        <v>11</v>
      </c>
      <c r="C210" s="41">
        <f t="shared" si="25"/>
        <v>48</v>
      </c>
      <c r="D210" s="41">
        <f>IF(A210="","",COUNTIF(Svátky!$A$2:$A$13,'Plán směn'!A210))</f>
        <v>0</v>
      </c>
      <c r="E210" s="42">
        <f t="shared" si="26"/>
        <v>1</v>
      </c>
      <c r="F210" s="5">
        <f>IF(A210="","",INDEX('14denní rozpis směn'!$B$3:$F$16,'Plán směn'!$E210+MOD('Plán směn'!$C210,2)*7,1))</f>
        <v>8</v>
      </c>
      <c r="G210" s="5">
        <f>IF(B210="","",INDEX('14denní rozpis směn'!$B$3:$F$16,'Plán směn'!$E210+MOD('Plán směn'!$C210,2)*7,2))</f>
        <v>17.5</v>
      </c>
      <c r="H210" s="4">
        <f t="shared" si="27"/>
        <v>9</v>
      </c>
      <c r="I210" s="3">
        <f>IF(A210="","",IF(DAY(A210+1)=1,SUM($H$3:H210)-SUM($I$2:I209),""))</f>
      </c>
      <c r="J210" s="5">
        <f>IF($A210="","",INDEX('14denní rozpis směn'!$B$3:$F$16,'Plán směn'!$E210+MOD('Plán směn'!$C210,2)*7,4))</f>
        <v>7.5</v>
      </c>
      <c r="K210" s="5">
        <f>IF($A210="","",INDEX('14denní rozpis směn'!$B$3:$F$16,'Plán směn'!$E210+MOD('Plán směn'!$C210,2)*7,5))</f>
        <v>15</v>
      </c>
      <c r="L210" s="4">
        <f t="shared" si="28"/>
        <v>7</v>
      </c>
      <c r="M210" s="3">
        <f>IF($A210="","",IF(DAY($A210+1)=1,SUM(L$3:L210)-SUM(M$2:M209),""))</f>
      </c>
      <c r="N210" s="48">
        <f t="shared" si="29"/>
        <v>-2</v>
      </c>
      <c r="O210" s="44">
        <f t="shared" si="30"/>
      </c>
    </row>
    <row r="211" spans="1:15" ht="12.75">
      <c r="A211" s="43">
        <f t="shared" si="31"/>
        <v>39777</v>
      </c>
      <c r="B211" s="41">
        <f t="shared" si="24"/>
        <v>11</v>
      </c>
      <c r="C211" s="41">
        <f t="shared" si="25"/>
        <v>48</v>
      </c>
      <c r="D211" s="41">
        <f>IF(A211="","",COUNTIF(Svátky!$A$2:$A$13,'Plán směn'!A211))</f>
        <v>0</v>
      </c>
      <c r="E211" s="42">
        <f t="shared" si="26"/>
        <v>2</v>
      </c>
      <c r="F211" s="5">
        <f>IF(A211="","",INDEX('14denní rozpis směn'!$B$3:$F$16,'Plán směn'!$E211+MOD('Plán směn'!$C211,2)*7,1))</f>
        <v>8</v>
      </c>
      <c r="G211" s="5">
        <f>IF(B211="","",INDEX('14denní rozpis směn'!$B$3:$F$16,'Plán směn'!$E211+MOD('Plán směn'!$C211,2)*7,2))</f>
        <v>17.5</v>
      </c>
      <c r="H211" s="4">
        <f t="shared" si="27"/>
        <v>9</v>
      </c>
      <c r="I211" s="3">
        <f>IF(A211="","",IF(DAY(A211+1)=1,SUM($H$3:H211)-SUM($I$2:I210),""))</f>
      </c>
      <c r="J211" s="5">
        <f>IF($A211="","",INDEX('14denní rozpis směn'!$B$3:$F$16,'Plán směn'!$E211+MOD('Plán směn'!$C211,2)*7,4))</f>
        <v>7.5</v>
      </c>
      <c r="K211" s="5">
        <f>IF($A211="","",INDEX('14denní rozpis směn'!$B$3:$F$16,'Plán směn'!$E211+MOD('Plán směn'!$C211,2)*7,5))</f>
        <v>15</v>
      </c>
      <c r="L211" s="4">
        <f t="shared" si="28"/>
        <v>7</v>
      </c>
      <c r="M211" s="3">
        <f>IF($A211="","",IF(DAY($A211+1)=1,SUM(L$3:L211)-SUM(M$2:M210),""))</f>
      </c>
      <c r="N211" s="48">
        <f t="shared" si="29"/>
        <v>-2</v>
      </c>
      <c r="O211" s="44">
        <f t="shared" si="30"/>
      </c>
    </row>
    <row r="212" spans="1:15" ht="12.75">
      <c r="A212" s="43">
        <f t="shared" si="31"/>
        <v>39778</v>
      </c>
      <c r="B212" s="41">
        <f t="shared" si="24"/>
        <v>11</v>
      </c>
      <c r="C212" s="41">
        <f t="shared" si="25"/>
        <v>48</v>
      </c>
      <c r="D212" s="41">
        <f>IF(A212="","",COUNTIF(Svátky!$A$2:$A$13,'Plán směn'!A212))</f>
        <v>0</v>
      </c>
      <c r="E212" s="42">
        <f t="shared" si="26"/>
        <v>3</v>
      </c>
      <c r="F212" s="5">
        <f>IF(A212="","",INDEX('14denní rozpis směn'!$B$3:$F$16,'Plán směn'!$E212+MOD('Plán směn'!$C212,2)*7,1))</f>
        <v>7.5</v>
      </c>
      <c r="G212" s="5">
        <f>IF(B212="","",INDEX('14denní rozpis směn'!$B$3:$F$16,'Plán směn'!$E212+MOD('Plán směn'!$C212,2)*7,2))</f>
        <v>15</v>
      </c>
      <c r="H212" s="4">
        <f t="shared" si="27"/>
        <v>7</v>
      </c>
      <c r="I212" s="3">
        <f>IF(A212="","",IF(DAY(A212+1)=1,SUM($H$3:H212)-SUM($I$2:I211),""))</f>
      </c>
      <c r="J212" s="5">
        <f>IF($A212="","",INDEX('14denní rozpis směn'!$B$3:$F$16,'Plán směn'!$E212+MOD('Plán směn'!$C212,2)*7,4))</f>
        <v>8</v>
      </c>
      <c r="K212" s="5">
        <f>IF($A212="","",INDEX('14denní rozpis směn'!$B$3:$F$16,'Plán směn'!$E212+MOD('Plán směn'!$C212,2)*7,5))</f>
        <v>17.5</v>
      </c>
      <c r="L212" s="4">
        <f t="shared" si="28"/>
        <v>9</v>
      </c>
      <c r="M212" s="3">
        <f>IF($A212="","",IF(DAY($A212+1)=1,SUM(L$3:L212)-SUM(M$2:M211),""))</f>
      </c>
      <c r="N212" s="48">
        <f t="shared" si="29"/>
        <v>2</v>
      </c>
      <c r="O212" s="44">
        <f t="shared" si="30"/>
      </c>
    </row>
    <row r="213" spans="1:15" ht="12.75">
      <c r="A213" s="43">
        <f t="shared" si="31"/>
        <v>39779</v>
      </c>
      <c r="B213" s="41">
        <f t="shared" si="24"/>
        <v>11</v>
      </c>
      <c r="C213" s="41">
        <f t="shared" si="25"/>
        <v>48</v>
      </c>
      <c r="D213" s="41">
        <f>IF(A213="","",COUNTIF(Svátky!$A$2:$A$13,'Plán směn'!A213))</f>
        <v>0</v>
      </c>
      <c r="E213" s="42">
        <f t="shared" si="26"/>
        <v>4</v>
      </c>
      <c r="F213" s="5">
        <f>IF(A213="","",INDEX('14denní rozpis směn'!$B$3:$F$16,'Plán směn'!$E213+MOD('Plán směn'!$C213,2)*7,1))</f>
        <v>7.5</v>
      </c>
      <c r="G213" s="5">
        <f>IF(B213="","",INDEX('14denní rozpis směn'!$B$3:$F$16,'Plán směn'!$E213+MOD('Plán směn'!$C213,2)*7,2))</f>
        <v>15</v>
      </c>
      <c r="H213" s="4">
        <f t="shared" si="27"/>
        <v>7</v>
      </c>
      <c r="I213" s="3">
        <f>IF(A213="","",IF(DAY(A213+1)=1,SUM($H$3:H213)-SUM($I$2:I212),""))</f>
      </c>
      <c r="J213" s="5">
        <f>IF($A213="","",INDEX('14denní rozpis směn'!$B$3:$F$16,'Plán směn'!$E213+MOD('Plán směn'!$C213,2)*7,4))</f>
        <v>8</v>
      </c>
      <c r="K213" s="5">
        <f>IF($A213="","",INDEX('14denní rozpis směn'!$B$3:$F$16,'Plán směn'!$E213+MOD('Plán směn'!$C213,2)*7,5))</f>
        <v>17.5</v>
      </c>
      <c r="L213" s="4">
        <f t="shared" si="28"/>
        <v>9</v>
      </c>
      <c r="M213" s="3">
        <f>IF($A213="","",IF(DAY($A213+1)=1,SUM(L$3:L213)-SUM(M$2:M212),""))</f>
      </c>
      <c r="N213" s="48">
        <f t="shared" si="29"/>
        <v>2</v>
      </c>
      <c r="O213" s="44">
        <f t="shared" si="30"/>
      </c>
    </row>
    <row r="214" spans="1:15" ht="12.75">
      <c r="A214" s="43">
        <f t="shared" si="31"/>
        <v>39780</v>
      </c>
      <c r="B214" s="41">
        <f t="shared" si="24"/>
        <v>11</v>
      </c>
      <c r="C214" s="41">
        <f t="shared" si="25"/>
        <v>48</v>
      </c>
      <c r="D214" s="41">
        <f>IF(A214="","",COUNTIF(Svátky!$A$2:$A$13,'Plán směn'!A214))</f>
        <v>0</v>
      </c>
      <c r="E214" s="42">
        <f t="shared" si="26"/>
        <v>5</v>
      </c>
      <c r="F214" s="5">
        <f>IF(A214="","",INDEX('14denní rozpis směn'!$B$3:$F$16,'Plán směn'!$E214+MOD('Plán směn'!$C214,2)*7,1))</f>
        <v>7.5</v>
      </c>
      <c r="G214" s="5">
        <f>IF(B214="","",INDEX('14denní rozpis směn'!$B$3:$F$16,'Plán směn'!$E214+MOD('Plán směn'!$C214,2)*7,2))</f>
        <v>15</v>
      </c>
      <c r="H214" s="4">
        <f t="shared" si="27"/>
        <v>7</v>
      </c>
      <c r="I214" s="3">
        <f>IF(A214="","",IF(DAY(A214+1)=1,SUM($H$3:H214)-SUM($I$2:I213),""))</f>
      </c>
      <c r="J214" s="5">
        <f>IF($A214="","",INDEX('14denní rozpis směn'!$B$3:$F$16,'Plán směn'!$E214+MOD('Plán směn'!$C214,2)*7,4))</f>
        <v>8</v>
      </c>
      <c r="K214" s="5">
        <f>IF($A214="","",INDEX('14denní rozpis směn'!$B$3:$F$16,'Plán směn'!$E214+MOD('Plán směn'!$C214,2)*7,5))</f>
        <v>17.5</v>
      </c>
      <c r="L214" s="4">
        <f t="shared" si="28"/>
        <v>9</v>
      </c>
      <c r="M214" s="3">
        <f>IF($A214="","",IF(DAY($A214+1)=1,SUM(L$3:L214)-SUM(M$2:M213),""))</f>
      </c>
      <c r="N214" s="48">
        <f t="shared" si="29"/>
        <v>2</v>
      </c>
      <c r="O214" s="44">
        <f t="shared" si="30"/>
      </c>
    </row>
    <row r="215" spans="1:15" ht="12.75">
      <c r="A215" s="43">
        <f t="shared" si="31"/>
        <v>39781</v>
      </c>
      <c r="B215" s="41">
        <f t="shared" si="24"/>
        <v>11</v>
      </c>
      <c r="C215" s="41">
        <f t="shared" si="25"/>
        <v>48</v>
      </c>
      <c r="D215" s="41">
        <f>IF(A215="","",COUNTIF(Svátky!$A$2:$A$13,'Plán směn'!A215))</f>
        <v>0</v>
      </c>
      <c r="E215" s="42">
        <f t="shared" si="26"/>
        <v>6</v>
      </c>
      <c r="F215" s="5">
        <f>IF(A215="","",INDEX('14denní rozpis směn'!$B$3:$F$16,'Plán směn'!$E215+MOD('Plán směn'!$C215,2)*7,1))</f>
        <v>0</v>
      </c>
      <c r="G215" s="5">
        <f>IF(B215="","",INDEX('14denní rozpis směn'!$B$3:$F$16,'Plán směn'!$E215+MOD('Plán směn'!$C215,2)*7,2))</f>
        <v>0</v>
      </c>
      <c r="H215" s="4">
        <f t="shared" si="27"/>
        <v>0</v>
      </c>
      <c r="I215" s="3">
        <f>IF(A215="","",IF(DAY(A215+1)=1,SUM($H$3:H215)-SUM($I$2:I214),""))</f>
      </c>
      <c r="J215" s="5">
        <f>IF($A215="","",INDEX('14denní rozpis směn'!$B$3:$F$16,'Plán směn'!$E215+MOD('Plán směn'!$C215,2)*7,4))</f>
        <v>0</v>
      </c>
      <c r="K215" s="5">
        <f>IF($A215="","",INDEX('14denní rozpis směn'!$B$3:$F$16,'Plán směn'!$E215+MOD('Plán směn'!$C215,2)*7,5))</f>
        <v>0</v>
      </c>
      <c r="L215" s="4">
        <f t="shared" si="28"/>
        <v>0</v>
      </c>
      <c r="M215" s="3">
        <f>IF($A215="","",IF(DAY($A215+1)=1,SUM(L$3:L215)-SUM(M$2:M214),""))</f>
      </c>
      <c r="N215" s="48">
        <f t="shared" si="29"/>
        <v>0</v>
      </c>
      <c r="O215" s="44">
        <f t="shared" si="30"/>
      </c>
    </row>
    <row r="216" spans="1:15" ht="12.75">
      <c r="A216" s="43">
        <f t="shared" si="31"/>
        <v>39782</v>
      </c>
      <c r="B216" s="41">
        <f t="shared" si="24"/>
        <v>11</v>
      </c>
      <c r="C216" s="41">
        <f t="shared" si="25"/>
        <v>48</v>
      </c>
      <c r="D216" s="41">
        <f>IF(A216="","",COUNTIF(Svátky!$A$2:$A$13,'Plán směn'!A216))</f>
        <v>0</v>
      </c>
      <c r="E216" s="42">
        <f t="shared" si="26"/>
        <v>7</v>
      </c>
      <c r="F216" s="5">
        <f>IF(A216="","",INDEX('14denní rozpis směn'!$B$3:$F$16,'Plán směn'!$E216+MOD('Plán směn'!$C216,2)*7,1))</f>
        <v>0</v>
      </c>
      <c r="G216" s="5">
        <f>IF(B216="","",INDEX('14denní rozpis směn'!$B$3:$F$16,'Plán směn'!$E216+MOD('Plán směn'!$C216,2)*7,2))</f>
        <v>0</v>
      </c>
      <c r="H216" s="4">
        <f t="shared" si="27"/>
        <v>0</v>
      </c>
      <c r="I216" s="3">
        <f>IF(A216="","",IF(DAY(A216+1)=1,SUM($H$3:H216)-SUM($I$2:I215),""))</f>
        <v>153</v>
      </c>
      <c r="J216" s="5">
        <f>IF($A216="","",INDEX('14denní rozpis směn'!$B$3:$F$16,'Plán směn'!$E216+MOD('Plán směn'!$C216,2)*7,4))</f>
        <v>0</v>
      </c>
      <c r="K216" s="5">
        <f>IF($A216="","",INDEX('14denní rozpis směn'!$B$3:$F$16,'Plán směn'!$E216+MOD('Plán směn'!$C216,2)*7,5))</f>
        <v>0</v>
      </c>
      <c r="L216" s="4">
        <f t="shared" si="28"/>
        <v>0</v>
      </c>
      <c r="M216" s="3">
        <f>IF($A216="","",IF(DAY($A216+1)=1,SUM(L$3:L216)-SUM(M$2:M215),""))</f>
        <v>151</v>
      </c>
      <c r="N216" s="48">
        <f t="shared" si="29"/>
        <v>0</v>
      </c>
      <c r="O216" s="44">
        <f t="shared" si="30"/>
        <v>-2</v>
      </c>
    </row>
    <row r="217" spans="1:15" ht="12.75">
      <c r="A217" s="43">
        <f t="shared" si="31"/>
        <v>39783</v>
      </c>
      <c r="B217" s="41">
        <f t="shared" si="24"/>
        <v>12</v>
      </c>
      <c r="C217" s="41">
        <f t="shared" si="25"/>
        <v>49</v>
      </c>
      <c r="D217" s="41">
        <f>IF(A217="","",COUNTIF(Svátky!$A$2:$A$13,'Plán směn'!A217))</f>
        <v>0</v>
      </c>
      <c r="E217" s="42">
        <f t="shared" si="26"/>
        <v>1</v>
      </c>
      <c r="F217" s="5">
        <f>IF(A217="","",INDEX('14denní rozpis směn'!$B$3:$F$16,'Plán směn'!$E217+MOD('Plán směn'!$C217,2)*7,1))</f>
        <v>7.5</v>
      </c>
      <c r="G217" s="5">
        <f>IF(B217="","",INDEX('14denní rozpis směn'!$B$3:$F$16,'Plán směn'!$E217+MOD('Plán směn'!$C217,2)*7,2))</f>
        <v>15</v>
      </c>
      <c r="H217" s="4">
        <f t="shared" si="27"/>
        <v>7</v>
      </c>
      <c r="I217" s="3">
        <f>IF(A217="","",IF(DAY(A217+1)=1,SUM($H$3:H217)-SUM($I$2:I216),""))</f>
      </c>
      <c r="J217" s="5">
        <f>IF($A217="","",INDEX('14denní rozpis směn'!$B$3:$F$16,'Plán směn'!$E217+MOD('Plán směn'!$C217,2)*7,4))</f>
        <v>8</v>
      </c>
      <c r="K217" s="5">
        <f>IF($A217="","",INDEX('14denní rozpis směn'!$B$3:$F$16,'Plán směn'!$E217+MOD('Plán směn'!$C217,2)*7,5))</f>
        <v>17.5</v>
      </c>
      <c r="L217" s="4">
        <f t="shared" si="28"/>
        <v>9</v>
      </c>
      <c r="M217" s="3">
        <f>IF($A217="","",IF(DAY($A217+1)=1,SUM(L$3:L217)-SUM(M$2:M216),""))</f>
      </c>
      <c r="N217" s="48">
        <f t="shared" si="29"/>
        <v>2</v>
      </c>
      <c r="O217" s="44">
        <f t="shared" si="30"/>
      </c>
    </row>
    <row r="218" spans="1:15" ht="12.75">
      <c r="A218" s="43">
        <f t="shared" si="31"/>
        <v>39784</v>
      </c>
      <c r="B218" s="41">
        <f t="shared" si="24"/>
        <v>12</v>
      </c>
      <c r="C218" s="41">
        <f t="shared" si="25"/>
        <v>49</v>
      </c>
      <c r="D218" s="41">
        <f>IF(A218="","",COUNTIF(Svátky!$A$2:$A$13,'Plán směn'!A218))</f>
        <v>0</v>
      </c>
      <c r="E218" s="42">
        <f t="shared" si="26"/>
        <v>2</v>
      </c>
      <c r="F218" s="5">
        <f>IF(A218="","",INDEX('14denní rozpis směn'!$B$3:$F$16,'Plán směn'!$E218+MOD('Plán směn'!$C218,2)*7,1))</f>
        <v>7.5</v>
      </c>
      <c r="G218" s="5">
        <f>IF(B218="","",INDEX('14denní rozpis směn'!$B$3:$F$16,'Plán směn'!$E218+MOD('Plán směn'!$C218,2)*7,2))</f>
        <v>15</v>
      </c>
      <c r="H218" s="4">
        <f t="shared" si="27"/>
        <v>7</v>
      </c>
      <c r="I218" s="3">
        <f>IF(A218="","",IF(DAY(A218+1)=1,SUM($H$3:H218)-SUM($I$2:I217),""))</f>
      </c>
      <c r="J218" s="5">
        <f>IF($A218="","",INDEX('14denní rozpis směn'!$B$3:$F$16,'Plán směn'!$E218+MOD('Plán směn'!$C218,2)*7,4))</f>
        <v>8</v>
      </c>
      <c r="K218" s="5">
        <f>IF($A218="","",INDEX('14denní rozpis směn'!$B$3:$F$16,'Plán směn'!$E218+MOD('Plán směn'!$C218,2)*7,5))</f>
        <v>17.5</v>
      </c>
      <c r="L218" s="4">
        <f t="shared" si="28"/>
        <v>9</v>
      </c>
      <c r="M218" s="3">
        <f>IF($A218="","",IF(DAY($A218+1)=1,SUM(L$3:L218)-SUM(M$2:M217),""))</f>
      </c>
      <c r="N218" s="48">
        <f t="shared" si="29"/>
        <v>2</v>
      </c>
      <c r="O218" s="44">
        <f t="shared" si="30"/>
      </c>
    </row>
    <row r="219" spans="1:15" ht="12.75">
      <c r="A219" s="43">
        <f t="shared" si="31"/>
        <v>39785</v>
      </c>
      <c r="B219" s="41">
        <f t="shared" si="24"/>
        <v>12</v>
      </c>
      <c r="C219" s="41">
        <f t="shared" si="25"/>
        <v>49</v>
      </c>
      <c r="D219" s="41">
        <f>IF(A219="","",COUNTIF(Svátky!$A$2:$A$13,'Plán směn'!A219))</f>
        <v>0</v>
      </c>
      <c r="E219" s="42">
        <f t="shared" si="26"/>
        <v>3</v>
      </c>
      <c r="F219" s="5">
        <f>IF(A219="","",INDEX('14denní rozpis směn'!$B$3:$F$16,'Plán směn'!$E219+MOD('Plán směn'!$C219,2)*7,1))</f>
        <v>8</v>
      </c>
      <c r="G219" s="5">
        <f>IF(B219="","",INDEX('14denní rozpis směn'!$B$3:$F$16,'Plán směn'!$E219+MOD('Plán směn'!$C219,2)*7,2))</f>
        <v>17.5</v>
      </c>
      <c r="H219" s="4">
        <f t="shared" si="27"/>
        <v>9</v>
      </c>
      <c r="I219" s="3">
        <f>IF(A219="","",IF(DAY(A219+1)=1,SUM($H$3:H219)-SUM($I$2:I218),""))</f>
      </c>
      <c r="J219" s="5">
        <f>IF($A219="","",INDEX('14denní rozpis směn'!$B$3:$F$16,'Plán směn'!$E219+MOD('Plán směn'!$C219,2)*7,4))</f>
        <v>7.5</v>
      </c>
      <c r="K219" s="5">
        <f>IF($A219="","",INDEX('14denní rozpis směn'!$B$3:$F$16,'Plán směn'!$E219+MOD('Plán směn'!$C219,2)*7,5))</f>
        <v>15</v>
      </c>
      <c r="L219" s="4">
        <f t="shared" si="28"/>
        <v>7</v>
      </c>
      <c r="M219" s="3">
        <f>IF($A219="","",IF(DAY($A219+1)=1,SUM(L$3:L219)-SUM(M$2:M218),""))</f>
      </c>
      <c r="N219" s="48">
        <f t="shared" si="29"/>
        <v>-2</v>
      </c>
      <c r="O219" s="44">
        <f t="shared" si="30"/>
      </c>
    </row>
    <row r="220" spans="1:15" ht="12.75">
      <c r="A220" s="43">
        <f t="shared" si="31"/>
        <v>39786</v>
      </c>
      <c r="B220" s="41">
        <f t="shared" si="24"/>
        <v>12</v>
      </c>
      <c r="C220" s="41">
        <f t="shared" si="25"/>
        <v>49</v>
      </c>
      <c r="D220" s="41">
        <f>IF(A220="","",COUNTIF(Svátky!$A$2:$A$13,'Plán směn'!A220))</f>
        <v>0</v>
      </c>
      <c r="E220" s="42">
        <f t="shared" si="26"/>
        <v>4</v>
      </c>
      <c r="F220" s="5">
        <f>IF(A220="","",INDEX('14denní rozpis směn'!$B$3:$F$16,'Plán směn'!$E220+MOD('Plán směn'!$C220,2)*7,1))</f>
        <v>8</v>
      </c>
      <c r="G220" s="5">
        <f>IF(B220="","",INDEX('14denní rozpis směn'!$B$3:$F$16,'Plán směn'!$E220+MOD('Plán směn'!$C220,2)*7,2))</f>
        <v>17.5</v>
      </c>
      <c r="H220" s="4">
        <f t="shared" si="27"/>
        <v>9</v>
      </c>
      <c r="I220" s="3">
        <f>IF(A220="","",IF(DAY(A220+1)=1,SUM($H$3:H220)-SUM($I$2:I219),""))</f>
      </c>
      <c r="J220" s="5">
        <f>IF($A220="","",INDEX('14denní rozpis směn'!$B$3:$F$16,'Plán směn'!$E220+MOD('Plán směn'!$C220,2)*7,4))</f>
        <v>7.5</v>
      </c>
      <c r="K220" s="5">
        <f>IF($A220="","",INDEX('14denní rozpis směn'!$B$3:$F$16,'Plán směn'!$E220+MOD('Plán směn'!$C220,2)*7,5))</f>
        <v>15</v>
      </c>
      <c r="L220" s="4">
        <f t="shared" si="28"/>
        <v>7</v>
      </c>
      <c r="M220" s="3">
        <f>IF($A220="","",IF(DAY($A220+1)=1,SUM(L$3:L220)-SUM(M$2:M219),""))</f>
      </c>
      <c r="N220" s="48">
        <f t="shared" si="29"/>
        <v>-2</v>
      </c>
      <c r="O220" s="44">
        <f t="shared" si="30"/>
      </c>
    </row>
    <row r="221" spans="1:15" ht="12.75">
      <c r="A221" s="43">
        <f t="shared" si="31"/>
        <v>39787</v>
      </c>
      <c r="B221" s="41">
        <f t="shared" si="24"/>
        <v>12</v>
      </c>
      <c r="C221" s="41">
        <f t="shared" si="25"/>
        <v>49</v>
      </c>
      <c r="D221" s="41">
        <f>IF(A221="","",COUNTIF(Svátky!$A$2:$A$13,'Plán směn'!A221))</f>
        <v>0</v>
      </c>
      <c r="E221" s="42">
        <f t="shared" si="26"/>
        <v>5</v>
      </c>
      <c r="F221" s="5">
        <f>IF(A221="","",INDEX('14denní rozpis směn'!$B$3:$F$16,'Plán směn'!$E221+MOD('Plán směn'!$C221,2)*7,1))</f>
        <v>8</v>
      </c>
      <c r="G221" s="5">
        <f>IF(B221="","",INDEX('14denní rozpis směn'!$B$3:$F$16,'Plán směn'!$E221+MOD('Plán směn'!$C221,2)*7,2))</f>
        <v>17.5</v>
      </c>
      <c r="H221" s="4">
        <f t="shared" si="27"/>
        <v>9</v>
      </c>
      <c r="I221" s="3">
        <f>IF(A221="","",IF(DAY(A221+1)=1,SUM($H$3:H221)-SUM($I$2:I220),""))</f>
      </c>
      <c r="J221" s="5">
        <f>IF($A221="","",INDEX('14denní rozpis směn'!$B$3:$F$16,'Plán směn'!$E221+MOD('Plán směn'!$C221,2)*7,4))</f>
        <v>7.5</v>
      </c>
      <c r="K221" s="5">
        <f>IF($A221="","",INDEX('14denní rozpis směn'!$B$3:$F$16,'Plán směn'!$E221+MOD('Plán směn'!$C221,2)*7,5))</f>
        <v>15</v>
      </c>
      <c r="L221" s="4">
        <f t="shared" si="28"/>
        <v>7</v>
      </c>
      <c r="M221" s="3">
        <f>IF($A221="","",IF(DAY($A221+1)=1,SUM(L$3:L221)-SUM(M$2:M220),""))</f>
      </c>
      <c r="N221" s="48">
        <f t="shared" si="29"/>
        <v>-2</v>
      </c>
      <c r="O221" s="44">
        <f t="shared" si="30"/>
      </c>
    </row>
    <row r="222" spans="1:15" ht="12.75">
      <c r="A222" s="43">
        <f t="shared" si="31"/>
        <v>39788</v>
      </c>
      <c r="B222" s="41">
        <f t="shared" si="24"/>
        <v>12</v>
      </c>
      <c r="C222" s="41">
        <f t="shared" si="25"/>
        <v>49</v>
      </c>
      <c r="D222" s="41">
        <f>IF(A222="","",COUNTIF(Svátky!$A$2:$A$13,'Plán směn'!A222))</f>
        <v>0</v>
      </c>
      <c r="E222" s="42">
        <f t="shared" si="26"/>
        <v>6</v>
      </c>
      <c r="F222" s="5">
        <f>IF(A222="","",INDEX('14denní rozpis směn'!$B$3:$F$16,'Plán směn'!$E222+MOD('Plán směn'!$C222,2)*7,1))</f>
        <v>0</v>
      </c>
      <c r="G222" s="5">
        <f>IF(B222="","",INDEX('14denní rozpis směn'!$B$3:$F$16,'Plán směn'!$E222+MOD('Plán směn'!$C222,2)*7,2))</f>
        <v>0</v>
      </c>
      <c r="H222" s="4">
        <f t="shared" si="27"/>
        <v>0</v>
      </c>
      <c r="I222" s="3">
        <f>IF(A222="","",IF(DAY(A222+1)=1,SUM($H$3:H222)-SUM($I$2:I221),""))</f>
      </c>
      <c r="J222" s="5">
        <f>IF($A222="","",INDEX('14denní rozpis směn'!$B$3:$F$16,'Plán směn'!$E222+MOD('Plán směn'!$C222,2)*7,4))</f>
        <v>0</v>
      </c>
      <c r="K222" s="5">
        <f>IF($A222="","",INDEX('14denní rozpis směn'!$B$3:$F$16,'Plán směn'!$E222+MOD('Plán směn'!$C222,2)*7,5))</f>
        <v>0</v>
      </c>
      <c r="L222" s="4">
        <f t="shared" si="28"/>
        <v>0</v>
      </c>
      <c r="M222" s="3">
        <f>IF($A222="","",IF(DAY($A222+1)=1,SUM(L$3:L222)-SUM(M$2:M221),""))</f>
      </c>
      <c r="N222" s="48">
        <f t="shared" si="29"/>
        <v>0</v>
      </c>
      <c r="O222" s="44">
        <f t="shared" si="30"/>
      </c>
    </row>
    <row r="223" spans="1:15" ht="12.75">
      <c r="A223" s="43">
        <f t="shared" si="31"/>
        <v>39789</v>
      </c>
      <c r="B223" s="41">
        <f t="shared" si="24"/>
        <v>12</v>
      </c>
      <c r="C223" s="41">
        <f t="shared" si="25"/>
        <v>49</v>
      </c>
      <c r="D223" s="41">
        <f>IF(A223="","",COUNTIF(Svátky!$A$2:$A$13,'Plán směn'!A223))</f>
        <v>0</v>
      </c>
      <c r="E223" s="42">
        <f t="shared" si="26"/>
        <v>7</v>
      </c>
      <c r="F223" s="5">
        <f>IF(A223="","",INDEX('14denní rozpis směn'!$B$3:$F$16,'Plán směn'!$E223+MOD('Plán směn'!$C223,2)*7,1))</f>
        <v>0</v>
      </c>
      <c r="G223" s="5">
        <f>IF(B223="","",INDEX('14denní rozpis směn'!$B$3:$F$16,'Plán směn'!$E223+MOD('Plán směn'!$C223,2)*7,2))</f>
        <v>0</v>
      </c>
      <c r="H223" s="4">
        <f t="shared" si="27"/>
        <v>0</v>
      </c>
      <c r="I223" s="3">
        <f>IF(A223="","",IF(DAY(A223+1)=1,SUM($H$3:H223)-SUM($I$2:I222),""))</f>
      </c>
      <c r="J223" s="5">
        <f>IF($A223="","",INDEX('14denní rozpis směn'!$B$3:$F$16,'Plán směn'!$E223+MOD('Plán směn'!$C223,2)*7,4))</f>
        <v>0</v>
      </c>
      <c r="K223" s="5">
        <f>IF($A223="","",INDEX('14denní rozpis směn'!$B$3:$F$16,'Plán směn'!$E223+MOD('Plán směn'!$C223,2)*7,5))</f>
        <v>0</v>
      </c>
      <c r="L223" s="4">
        <f t="shared" si="28"/>
        <v>0</v>
      </c>
      <c r="M223" s="3">
        <f>IF($A223="","",IF(DAY($A223+1)=1,SUM(L$3:L223)-SUM(M$2:M222),""))</f>
      </c>
      <c r="N223" s="48">
        <f t="shared" si="29"/>
        <v>0</v>
      </c>
      <c r="O223" s="44">
        <f t="shared" si="30"/>
      </c>
    </row>
    <row r="224" spans="1:15" ht="12.75">
      <c r="A224" s="43">
        <f t="shared" si="31"/>
        <v>39790</v>
      </c>
      <c r="B224" s="41">
        <f t="shared" si="24"/>
        <v>12</v>
      </c>
      <c r="C224" s="41">
        <f t="shared" si="25"/>
        <v>50</v>
      </c>
      <c r="D224" s="41">
        <f>IF(A224="","",COUNTIF(Svátky!$A$2:$A$13,'Plán směn'!A224))</f>
        <v>0</v>
      </c>
      <c r="E224" s="42">
        <f t="shared" si="26"/>
        <v>1</v>
      </c>
      <c r="F224" s="5">
        <f>IF(A224="","",INDEX('14denní rozpis směn'!$B$3:$F$16,'Plán směn'!$E224+MOD('Plán směn'!$C224,2)*7,1))</f>
        <v>8</v>
      </c>
      <c r="G224" s="5">
        <f>IF(B224="","",INDEX('14denní rozpis směn'!$B$3:$F$16,'Plán směn'!$E224+MOD('Plán směn'!$C224,2)*7,2))</f>
        <v>17.5</v>
      </c>
      <c r="H224" s="4">
        <f t="shared" si="27"/>
        <v>9</v>
      </c>
      <c r="I224" s="3">
        <f>IF(A224="","",IF(DAY(A224+1)=1,SUM($H$3:H224)-SUM($I$2:I223),""))</f>
      </c>
      <c r="J224" s="5">
        <f>IF($A224="","",INDEX('14denní rozpis směn'!$B$3:$F$16,'Plán směn'!$E224+MOD('Plán směn'!$C224,2)*7,4))</f>
        <v>7.5</v>
      </c>
      <c r="K224" s="5">
        <f>IF($A224="","",INDEX('14denní rozpis směn'!$B$3:$F$16,'Plán směn'!$E224+MOD('Plán směn'!$C224,2)*7,5))</f>
        <v>15</v>
      </c>
      <c r="L224" s="4">
        <f t="shared" si="28"/>
        <v>7</v>
      </c>
      <c r="M224" s="3">
        <f>IF($A224="","",IF(DAY($A224+1)=1,SUM(L$3:L224)-SUM(M$2:M223),""))</f>
      </c>
      <c r="N224" s="48">
        <f t="shared" si="29"/>
        <v>-2</v>
      </c>
      <c r="O224" s="44">
        <f t="shared" si="30"/>
      </c>
    </row>
    <row r="225" spans="1:15" ht="12.75">
      <c r="A225" s="43">
        <f t="shared" si="31"/>
        <v>39791</v>
      </c>
      <c r="B225" s="41">
        <f t="shared" si="24"/>
        <v>12</v>
      </c>
      <c r="C225" s="41">
        <f t="shared" si="25"/>
        <v>50</v>
      </c>
      <c r="D225" s="41">
        <f>IF(A225="","",COUNTIF(Svátky!$A$2:$A$13,'Plán směn'!A225))</f>
        <v>0</v>
      </c>
      <c r="E225" s="42">
        <f t="shared" si="26"/>
        <v>2</v>
      </c>
      <c r="F225" s="5">
        <f>IF(A225="","",INDEX('14denní rozpis směn'!$B$3:$F$16,'Plán směn'!$E225+MOD('Plán směn'!$C225,2)*7,1))</f>
        <v>8</v>
      </c>
      <c r="G225" s="5">
        <f>IF(B225="","",INDEX('14denní rozpis směn'!$B$3:$F$16,'Plán směn'!$E225+MOD('Plán směn'!$C225,2)*7,2))</f>
        <v>17.5</v>
      </c>
      <c r="H225" s="4">
        <f t="shared" si="27"/>
        <v>9</v>
      </c>
      <c r="I225" s="3">
        <f>IF(A225="","",IF(DAY(A225+1)=1,SUM($H$3:H225)-SUM($I$2:I224),""))</f>
      </c>
      <c r="J225" s="5">
        <f>IF($A225="","",INDEX('14denní rozpis směn'!$B$3:$F$16,'Plán směn'!$E225+MOD('Plán směn'!$C225,2)*7,4))</f>
        <v>7.5</v>
      </c>
      <c r="K225" s="5">
        <f>IF($A225="","",INDEX('14denní rozpis směn'!$B$3:$F$16,'Plán směn'!$E225+MOD('Plán směn'!$C225,2)*7,5))</f>
        <v>15</v>
      </c>
      <c r="L225" s="4">
        <f t="shared" si="28"/>
        <v>7</v>
      </c>
      <c r="M225" s="3">
        <f>IF($A225="","",IF(DAY($A225+1)=1,SUM(L$3:L225)-SUM(M$2:M224),""))</f>
      </c>
      <c r="N225" s="48">
        <f t="shared" si="29"/>
        <v>-2</v>
      </c>
      <c r="O225" s="44">
        <f t="shared" si="30"/>
      </c>
    </row>
    <row r="226" spans="1:15" ht="12.75">
      <c r="A226" s="43">
        <f t="shared" si="31"/>
        <v>39792</v>
      </c>
      <c r="B226" s="41">
        <f t="shared" si="24"/>
        <v>12</v>
      </c>
      <c r="C226" s="41">
        <f t="shared" si="25"/>
        <v>50</v>
      </c>
      <c r="D226" s="41">
        <f>IF(A226="","",COUNTIF(Svátky!$A$2:$A$13,'Plán směn'!A226))</f>
        <v>0</v>
      </c>
      <c r="E226" s="42">
        <f t="shared" si="26"/>
        <v>3</v>
      </c>
      <c r="F226" s="5">
        <f>IF(A226="","",INDEX('14denní rozpis směn'!$B$3:$F$16,'Plán směn'!$E226+MOD('Plán směn'!$C226,2)*7,1))</f>
        <v>7.5</v>
      </c>
      <c r="G226" s="5">
        <f>IF(B226="","",INDEX('14denní rozpis směn'!$B$3:$F$16,'Plán směn'!$E226+MOD('Plán směn'!$C226,2)*7,2))</f>
        <v>15</v>
      </c>
      <c r="H226" s="4">
        <f t="shared" si="27"/>
        <v>7</v>
      </c>
      <c r="I226" s="3">
        <f>IF(A226="","",IF(DAY(A226+1)=1,SUM($H$3:H226)-SUM($I$2:I225),""))</f>
      </c>
      <c r="J226" s="5">
        <f>IF($A226="","",INDEX('14denní rozpis směn'!$B$3:$F$16,'Plán směn'!$E226+MOD('Plán směn'!$C226,2)*7,4))</f>
        <v>8</v>
      </c>
      <c r="K226" s="5">
        <f>IF($A226="","",INDEX('14denní rozpis směn'!$B$3:$F$16,'Plán směn'!$E226+MOD('Plán směn'!$C226,2)*7,5))</f>
        <v>17.5</v>
      </c>
      <c r="L226" s="4">
        <f t="shared" si="28"/>
        <v>9</v>
      </c>
      <c r="M226" s="3">
        <f>IF($A226="","",IF(DAY($A226+1)=1,SUM(L$3:L226)-SUM(M$2:M225),""))</f>
      </c>
      <c r="N226" s="48">
        <f t="shared" si="29"/>
        <v>2</v>
      </c>
      <c r="O226" s="44">
        <f t="shared" si="30"/>
      </c>
    </row>
    <row r="227" spans="1:15" ht="12.75">
      <c r="A227" s="43">
        <f t="shared" si="31"/>
        <v>39793</v>
      </c>
      <c r="B227" s="41">
        <f t="shared" si="24"/>
        <v>12</v>
      </c>
      <c r="C227" s="41">
        <f t="shared" si="25"/>
        <v>50</v>
      </c>
      <c r="D227" s="41">
        <f>IF(A227="","",COUNTIF(Svátky!$A$2:$A$13,'Plán směn'!A227))</f>
        <v>0</v>
      </c>
      <c r="E227" s="42">
        <f t="shared" si="26"/>
        <v>4</v>
      </c>
      <c r="F227" s="5">
        <f>IF(A227="","",INDEX('14denní rozpis směn'!$B$3:$F$16,'Plán směn'!$E227+MOD('Plán směn'!$C227,2)*7,1))</f>
        <v>7.5</v>
      </c>
      <c r="G227" s="5">
        <f>IF(B227="","",INDEX('14denní rozpis směn'!$B$3:$F$16,'Plán směn'!$E227+MOD('Plán směn'!$C227,2)*7,2))</f>
        <v>15</v>
      </c>
      <c r="H227" s="4">
        <f t="shared" si="27"/>
        <v>7</v>
      </c>
      <c r="I227" s="3">
        <f>IF(A227="","",IF(DAY(A227+1)=1,SUM($H$3:H227)-SUM($I$2:I226),""))</f>
      </c>
      <c r="J227" s="5">
        <f>IF($A227="","",INDEX('14denní rozpis směn'!$B$3:$F$16,'Plán směn'!$E227+MOD('Plán směn'!$C227,2)*7,4))</f>
        <v>8</v>
      </c>
      <c r="K227" s="5">
        <f>IF($A227="","",INDEX('14denní rozpis směn'!$B$3:$F$16,'Plán směn'!$E227+MOD('Plán směn'!$C227,2)*7,5))</f>
        <v>17.5</v>
      </c>
      <c r="L227" s="4">
        <f t="shared" si="28"/>
        <v>9</v>
      </c>
      <c r="M227" s="3">
        <f>IF($A227="","",IF(DAY($A227+1)=1,SUM(L$3:L227)-SUM(M$2:M226),""))</f>
      </c>
      <c r="N227" s="48">
        <f t="shared" si="29"/>
        <v>2</v>
      </c>
      <c r="O227" s="44">
        <f t="shared" si="30"/>
      </c>
    </row>
    <row r="228" spans="1:15" ht="12.75">
      <c r="A228" s="43">
        <f t="shared" si="31"/>
        <v>39794</v>
      </c>
      <c r="B228" s="41">
        <f t="shared" si="24"/>
        <v>12</v>
      </c>
      <c r="C228" s="41">
        <f t="shared" si="25"/>
        <v>50</v>
      </c>
      <c r="D228" s="41">
        <f>IF(A228="","",COUNTIF(Svátky!$A$2:$A$13,'Plán směn'!A228))</f>
        <v>0</v>
      </c>
      <c r="E228" s="42">
        <f t="shared" si="26"/>
        <v>5</v>
      </c>
      <c r="F228" s="5">
        <f>IF(A228="","",INDEX('14denní rozpis směn'!$B$3:$F$16,'Plán směn'!$E228+MOD('Plán směn'!$C228,2)*7,1))</f>
        <v>7.5</v>
      </c>
      <c r="G228" s="5">
        <f>IF(B228="","",INDEX('14denní rozpis směn'!$B$3:$F$16,'Plán směn'!$E228+MOD('Plán směn'!$C228,2)*7,2))</f>
        <v>15</v>
      </c>
      <c r="H228" s="4">
        <f t="shared" si="27"/>
        <v>7</v>
      </c>
      <c r="I228" s="3">
        <f>IF(A228="","",IF(DAY(A228+1)=1,SUM($H$3:H228)-SUM($I$2:I227),""))</f>
      </c>
      <c r="J228" s="5">
        <f>IF($A228="","",INDEX('14denní rozpis směn'!$B$3:$F$16,'Plán směn'!$E228+MOD('Plán směn'!$C228,2)*7,4))</f>
        <v>8</v>
      </c>
      <c r="K228" s="5">
        <f>IF($A228="","",INDEX('14denní rozpis směn'!$B$3:$F$16,'Plán směn'!$E228+MOD('Plán směn'!$C228,2)*7,5))</f>
        <v>17.5</v>
      </c>
      <c r="L228" s="4">
        <f t="shared" si="28"/>
        <v>9</v>
      </c>
      <c r="M228" s="3">
        <f>IF($A228="","",IF(DAY($A228+1)=1,SUM(L$3:L228)-SUM(M$2:M227),""))</f>
      </c>
      <c r="N228" s="48">
        <f t="shared" si="29"/>
        <v>2</v>
      </c>
      <c r="O228" s="44">
        <f t="shared" si="30"/>
      </c>
    </row>
    <row r="229" spans="1:15" ht="12.75">
      <c r="A229" s="43">
        <f t="shared" si="31"/>
        <v>39795</v>
      </c>
      <c r="B229" s="41">
        <f t="shared" si="24"/>
        <v>12</v>
      </c>
      <c r="C229" s="41">
        <f t="shared" si="25"/>
        <v>50</v>
      </c>
      <c r="D229" s="41">
        <f>IF(A229="","",COUNTIF(Svátky!$A$2:$A$13,'Plán směn'!A229))</f>
        <v>0</v>
      </c>
      <c r="E229" s="42">
        <f t="shared" si="26"/>
        <v>6</v>
      </c>
      <c r="F229" s="5">
        <f>IF(A229="","",INDEX('14denní rozpis směn'!$B$3:$F$16,'Plán směn'!$E229+MOD('Plán směn'!$C229,2)*7,1))</f>
        <v>0</v>
      </c>
      <c r="G229" s="5">
        <f>IF(B229="","",INDEX('14denní rozpis směn'!$B$3:$F$16,'Plán směn'!$E229+MOD('Plán směn'!$C229,2)*7,2))</f>
        <v>0</v>
      </c>
      <c r="H229" s="4">
        <f t="shared" si="27"/>
        <v>0</v>
      </c>
      <c r="I229" s="3">
        <f>IF(A229="","",IF(DAY(A229+1)=1,SUM($H$3:H229)-SUM($I$2:I228),""))</f>
      </c>
      <c r="J229" s="5">
        <f>IF($A229="","",INDEX('14denní rozpis směn'!$B$3:$F$16,'Plán směn'!$E229+MOD('Plán směn'!$C229,2)*7,4))</f>
        <v>0</v>
      </c>
      <c r="K229" s="5">
        <f>IF($A229="","",INDEX('14denní rozpis směn'!$B$3:$F$16,'Plán směn'!$E229+MOD('Plán směn'!$C229,2)*7,5))</f>
        <v>0</v>
      </c>
      <c r="L229" s="4">
        <f t="shared" si="28"/>
        <v>0</v>
      </c>
      <c r="M229" s="3">
        <f>IF($A229="","",IF(DAY($A229+1)=1,SUM(L$3:L229)-SUM(M$2:M228),""))</f>
      </c>
      <c r="N229" s="48">
        <f t="shared" si="29"/>
        <v>0</v>
      </c>
      <c r="O229" s="44">
        <f t="shared" si="30"/>
      </c>
    </row>
    <row r="230" spans="1:15" ht="12.75">
      <c r="A230" s="43">
        <f t="shared" si="31"/>
        <v>39796</v>
      </c>
      <c r="B230" s="41">
        <f t="shared" si="24"/>
        <v>12</v>
      </c>
      <c r="C230" s="41">
        <f t="shared" si="25"/>
        <v>50</v>
      </c>
      <c r="D230" s="41">
        <f>IF(A230="","",COUNTIF(Svátky!$A$2:$A$13,'Plán směn'!A230))</f>
        <v>0</v>
      </c>
      <c r="E230" s="42">
        <f t="shared" si="26"/>
        <v>7</v>
      </c>
      <c r="F230" s="5">
        <f>IF(A230="","",INDEX('14denní rozpis směn'!$B$3:$F$16,'Plán směn'!$E230+MOD('Plán směn'!$C230,2)*7,1))</f>
        <v>0</v>
      </c>
      <c r="G230" s="5">
        <f>IF(B230="","",INDEX('14denní rozpis směn'!$B$3:$F$16,'Plán směn'!$E230+MOD('Plán směn'!$C230,2)*7,2))</f>
        <v>0</v>
      </c>
      <c r="H230" s="4">
        <f t="shared" si="27"/>
        <v>0</v>
      </c>
      <c r="I230" s="3">
        <f>IF(A230="","",IF(DAY(A230+1)=1,SUM($H$3:H230)-SUM($I$2:I229),""))</f>
      </c>
      <c r="J230" s="5">
        <f>IF($A230="","",INDEX('14denní rozpis směn'!$B$3:$F$16,'Plán směn'!$E230+MOD('Plán směn'!$C230,2)*7,4))</f>
        <v>0</v>
      </c>
      <c r="K230" s="5">
        <f>IF($A230="","",INDEX('14denní rozpis směn'!$B$3:$F$16,'Plán směn'!$E230+MOD('Plán směn'!$C230,2)*7,5))</f>
        <v>0</v>
      </c>
      <c r="L230" s="4">
        <f t="shared" si="28"/>
        <v>0</v>
      </c>
      <c r="M230" s="3">
        <f>IF($A230="","",IF(DAY($A230+1)=1,SUM(L$3:L230)-SUM(M$2:M229),""))</f>
      </c>
      <c r="N230" s="48">
        <f t="shared" si="29"/>
        <v>0</v>
      </c>
      <c r="O230" s="44">
        <f t="shared" si="30"/>
      </c>
    </row>
    <row r="231" spans="1:15" ht="12.75">
      <c r="A231" s="43">
        <f t="shared" si="31"/>
        <v>39797</v>
      </c>
      <c r="B231" s="41">
        <f t="shared" si="24"/>
        <v>12</v>
      </c>
      <c r="C231" s="41">
        <f t="shared" si="25"/>
        <v>51</v>
      </c>
      <c r="D231" s="41">
        <f>IF(A231="","",COUNTIF(Svátky!$A$2:$A$13,'Plán směn'!A231))</f>
        <v>0</v>
      </c>
      <c r="E231" s="42">
        <f t="shared" si="26"/>
        <v>1</v>
      </c>
      <c r="F231" s="5">
        <f>IF(A231="","",INDEX('14denní rozpis směn'!$B$3:$F$16,'Plán směn'!$E231+MOD('Plán směn'!$C231,2)*7,1))</f>
        <v>7.5</v>
      </c>
      <c r="G231" s="5">
        <f>IF(B231="","",INDEX('14denní rozpis směn'!$B$3:$F$16,'Plán směn'!$E231+MOD('Plán směn'!$C231,2)*7,2))</f>
        <v>15</v>
      </c>
      <c r="H231" s="4">
        <f t="shared" si="27"/>
        <v>7</v>
      </c>
      <c r="I231" s="3">
        <f>IF(A231="","",IF(DAY(A231+1)=1,SUM($H$3:H231)-SUM($I$2:I230),""))</f>
      </c>
      <c r="J231" s="5">
        <f>IF($A231="","",INDEX('14denní rozpis směn'!$B$3:$F$16,'Plán směn'!$E231+MOD('Plán směn'!$C231,2)*7,4))</f>
        <v>8</v>
      </c>
      <c r="K231" s="5">
        <f>IF($A231="","",INDEX('14denní rozpis směn'!$B$3:$F$16,'Plán směn'!$E231+MOD('Plán směn'!$C231,2)*7,5))</f>
        <v>17.5</v>
      </c>
      <c r="L231" s="4">
        <f t="shared" si="28"/>
        <v>9</v>
      </c>
      <c r="M231" s="3">
        <f>IF($A231="","",IF(DAY($A231+1)=1,SUM(L$3:L231)-SUM(M$2:M230),""))</f>
      </c>
      <c r="N231" s="48">
        <f t="shared" si="29"/>
        <v>2</v>
      </c>
      <c r="O231" s="44">
        <f t="shared" si="30"/>
      </c>
    </row>
    <row r="232" spans="1:15" ht="12.75">
      <c r="A232" s="43">
        <f t="shared" si="31"/>
        <v>39798</v>
      </c>
      <c r="B232" s="41">
        <f t="shared" si="24"/>
        <v>12</v>
      </c>
      <c r="C232" s="41">
        <f t="shared" si="25"/>
        <v>51</v>
      </c>
      <c r="D232" s="41">
        <f>IF(A232="","",COUNTIF(Svátky!$A$2:$A$13,'Plán směn'!A232))</f>
        <v>0</v>
      </c>
      <c r="E232" s="42">
        <f t="shared" si="26"/>
        <v>2</v>
      </c>
      <c r="F232" s="5">
        <f>IF(A232="","",INDEX('14denní rozpis směn'!$B$3:$F$16,'Plán směn'!$E232+MOD('Plán směn'!$C232,2)*7,1))</f>
        <v>7.5</v>
      </c>
      <c r="G232" s="5">
        <f>IF(B232="","",INDEX('14denní rozpis směn'!$B$3:$F$16,'Plán směn'!$E232+MOD('Plán směn'!$C232,2)*7,2))</f>
        <v>15</v>
      </c>
      <c r="H232" s="4">
        <f t="shared" si="27"/>
        <v>7</v>
      </c>
      <c r="I232" s="3">
        <f>IF(A232="","",IF(DAY(A232+1)=1,SUM($H$3:H232)-SUM($I$2:I231),""))</f>
      </c>
      <c r="J232" s="5">
        <f>IF($A232="","",INDEX('14denní rozpis směn'!$B$3:$F$16,'Plán směn'!$E232+MOD('Plán směn'!$C232,2)*7,4))</f>
        <v>8</v>
      </c>
      <c r="K232" s="5">
        <f>IF($A232="","",INDEX('14denní rozpis směn'!$B$3:$F$16,'Plán směn'!$E232+MOD('Plán směn'!$C232,2)*7,5))</f>
        <v>17.5</v>
      </c>
      <c r="L232" s="4">
        <f t="shared" si="28"/>
        <v>9</v>
      </c>
      <c r="M232" s="3">
        <f>IF($A232="","",IF(DAY($A232+1)=1,SUM(L$3:L232)-SUM(M$2:M231),""))</f>
      </c>
      <c r="N232" s="48">
        <f t="shared" si="29"/>
        <v>2</v>
      </c>
      <c r="O232" s="44">
        <f t="shared" si="30"/>
      </c>
    </row>
    <row r="233" spans="1:15" ht="12.75">
      <c r="A233" s="43">
        <f t="shared" si="31"/>
        <v>39799</v>
      </c>
      <c r="B233" s="41">
        <f t="shared" si="24"/>
        <v>12</v>
      </c>
      <c r="C233" s="41">
        <f t="shared" si="25"/>
        <v>51</v>
      </c>
      <c r="D233" s="41">
        <f>IF(A233="","",COUNTIF(Svátky!$A$2:$A$13,'Plán směn'!A233))</f>
        <v>0</v>
      </c>
      <c r="E233" s="42">
        <f t="shared" si="26"/>
        <v>3</v>
      </c>
      <c r="F233" s="5">
        <f>IF(A233="","",INDEX('14denní rozpis směn'!$B$3:$F$16,'Plán směn'!$E233+MOD('Plán směn'!$C233,2)*7,1))</f>
        <v>8</v>
      </c>
      <c r="G233" s="5">
        <f>IF(B233="","",INDEX('14denní rozpis směn'!$B$3:$F$16,'Plán směn'!$E233+MOD('Plán směn'!$C233,2)*7,2))</f>
        <v>17.5</v>
      </c>
      <c r="H233" s="4">
        <f t="shared" si="27"/>
        <v>9</v>
      </c>
      <c r="I233" s="3">
        <f>IF(A233="","",IF(DAY(A233+1)=1,SUM($H$3:H233)-SUM($I$2:I232),""))</f>
      </c>
      <c r="J233" s="5">
        <f>IF($A233="","",INDEX('14denní rozpis směn'!$B$3:$F$16,'Plán směn'!$E233+MOD('Plán směn'!$C233,2)*7,4))</f>
        <v>7.5</v>
      </c>
      <c r="K233" s="5">
        <f>IF($A233="","",INDEX('14denní rozpis směn'!$B$3:$F$16,'Plán směn'!$E233+MOD('Plán směn'!$C233,2)*7,5))</f>
        <v>15</v>
      </c>
      <c r="L233" s="4">
        <f t="shared" si="28"/>
        <v>7</v>
      </c>
      <c r="M233" s="3">
        <f>IF($A233="","",IF(DAY($A233+1)=1,SUM(L$3:L233)-SUM(M$2:M232),""))</f>
      </c>
      <c r="N233" s="48">
        <f t="shared" si="29"/>
        <v>-2</v>
      </c>
      <c r="O233" s="44">
        <f t="shared" si="30"/>
      </c>
    </row>
    <row r="234" spans="1:15" ht="12.75">
      <c r="A234" s="43">
        <f t="shared" si="31"/>
        <v>39800</v>
      </c>
      <c r="B234" s="41">
        <f t="shared" si="24"/>
        <v>12</v>
      </c>
      <c r="C234" s="41">
        <f t="shared" si="25"/>
        <v>51</v>
      </c>
      <c r="D234" s="41">
        <f>IF(A234="","",COUNTIF(Svátky!$A$2:$A$13,'Plán směn'!A234))</f>
        <v>0</v>
      </c>
      <c r="E234" s="42">
        <f t="shared" si="26"/>
        <v>4</v>
      </c>
      <c r="F234" s="5">
        <f>IF(A234="","",INDEX('14denní rozpis směn'!$B$3:$F$16,'Plán směn'!$E234+MOD('Plán směn'!$C234,2)*7,1))</f>
        <v>8</v>
      </c>
      <c r="G234" s="5">
        <f>IF(B234="","",INDEX('14denní rozpis směn'!$B$3:$F$16,'Plán směn'!$E234+MOD('Plán směn'!$C234,2)*7,2))</f>
        <v>17.5</v>
      </c>
      <c r="H234" s="4">
        <f t="shared" si="27"/>
        <v>9</v>
      </c>
      <c r="I234" s="3">
        <f>IF(A234="","",IF(DAY(A234+1)=1,SUM($H$3:H234)-SUM($I$2:I233),""))</f>
      </c>
      <c r="J234" s="5">
        <f>IF($A234="","",INDEX('14denní rozpis směn'!$B$3:$F$16,'Plán směn'!$E234+MOD('Plán směn'!$C234,2)*7,4))</f>
        <v>7.5</v>
      </c>
      <c r="K234" s="5">
        <f>IF($A234="","",INDEX('14denní rozpis směn'!$B$3:$F$16,'Plán směn'!$E234+MOD('Plán směn'!$C234,2)*7,5))</f>
        <v>15</v>
      </c>
      <c r="L234" s="4">
        <f t="shared" si="28"/>
        <v>7</v>
      </c>
      <c r="M234" s="3">
        <f>IF($A234="","",IF(DAY($A234+1)=1,SUM(L$3:L234)-SUM(M$2:M233),""))</f>
      </c>
      <c r="N234" s="48">
        <f t="shared" si="29"/>
        <v>-2</v>
      </c>
      <c r="O234" s="44">
        <f t="shared" si="30"/>
      </c>
    </row>
    <row r="235" spans="1:15" ht="12.75">
      <c r="A235" s="43">
        <f t="shared" si="31"/>
        <v>39801</v>
      </c>
      <c r="B235" s="41">
        <f t="shared" si="24"/>
        <v>12</v>
      </c>
      <c r="C235" s="41">
        <f t="shared" si="25"/>
        <v>51</v>
      </c>
      <c r="D235" s="41">
        <f>IF(A235="","",COUNTIF(Svátky!$A$2:$A$13,'Plán směn'!A235))</f>
        <v>0</v>
      </c>
      <c r="E235" s="42">
        <f t="shared" si="26"/>
        <v>5</v>
      </c>
      <c r="F235" s="5">
        <f>IF(A235="","",INDEX('14denní rozpis směn'!$B$3:$F$16,'Plán směn'!$E235+MOD('Plán směn'!$C235,2)*7,1))</f>
        <v>8</v>
      </c>
      <c r="G235" s="5">
        <f>IF(B235="","",INDEX('14denní rozpis směn'!$B$3:$F$16,'Plán směn'!$E235+MOD('Plán směn'!$C235,2)*7,2))</f>
        <v>17.5</v>
      </c>
      <c r="H235" s="4">
        <f t="shared" si="27"/>
        <v>9</v>
      </c>
      <c r="I235" s="3">
        <f>IF(A235="","",IF(DAY(A235+1)=1,SUM($H$3:H235)-SUM($I$2:I234),""))</f>
      </c>
      <c r="J235" s="5">
        <f>IF($A235="","",INDEX('14denní rozpis směn'!$B$3:$F$16,'Plán směn'!$E235+MOD('Plán směn'!$C235,2)*7,4))</f>
        <v>7.5</v>
      </c>
      <c r="K235" s="5">
        <f>IF($A235="","",INDEX('14denní rozpis směn'!$B$3:$F$16,'Plán směn'!$E235+MOD('Plán směn'!$C235,2)*7,5))</f>
        <v>15</v>
      </c>
      <c r="L235" s="4">
        <f t="shared" si="28"/>
        <v>7</v>
      </c>
      <c r="M235" s="3">
        <f>IF($A235="","",IF(DAY($A235+1)=1,SUM(L$3:L235)-SUM(M$2:M234),""))</f>
      </c>
      <c r="N235" s="48">
        <f t="shared" si="29"/>
        <v>-2</v>
      </c>
      <c r="O235" s="44">
        <f t="shared" si="30"/>
      </c>
    </row>
    <row r="236" spans="1:15" ht="12.75">
      <c r="A236" s="43">
        <f t="shared" si="31"/>
        <v>39802</v>
      </c>
      <c r="B236" s="41">
        <f t="shared" si="24"/>
        <v>12</v>
      </c>
      <c r="C236" s="41">
        <f t="shared" si="25"/>
        <v>51</v>
      </c>
      <c r="D236" s="41">
        <f>IF(A236="","",COUNTIF(Svátky!$A$2:$A$13,'Plán směn'!A236))</f>
        <v>0</v>
      </c>
      <c r="E236" s="42">
        <f t="shared" si="26"/>
        <v>6</v>
      </c>
      <c r="F236" s="5">
        <f>IF(A236="","",INDEX('14denní rozpis směn'!$B$3:$F$16,'Plán směn'!$E236+MOD('Plán směn'!$C236,2)*7,1))</f>
        <v>0</v>
      </c>
      <c r="G236" s="5">
        <f>IF(B236="","",INDEX('14denní rozpis směn'!$B$3:$F$16,'Plán směn'!$E236+MOD('Plán směn'!$C236,2)*7,2))</f>
        <v>0</v>
      </c>
      <c r="H236" s="4">
        <f t="shared" si="27"/>
        <v>0</v>
      </c>
      <c r="I236" s="3">
        <f>IF(A236="","",IF(DAY(A236+1)=1,SUM($H$3:H236)-SUM($I$2:I235),""))</f>
      </c>
      <c r="J236" s="5">
        <f>IF($A236="","",INDEX('14denní rozpis směn'!$B$3:$F$16,'Plán směn'!$E236+MOD('Plán směn'!$C236,2)*7,4))</f>
        <v>0</v>
      </c>
      <c r="K236" s="5">
        <f>IF($A236="","",INDEX('14denní rozpis směn'!$B$3:$F$16,'Plán směn'!$E236+MOD('Plán směn'!$C236,2)*7,5))</f>
        <v>0</v>
      </c>
      <c r="L236" s="4">
        <f t="shared" si="28"/>
        <v>0</v>
      </c>
      <c r="M236" s="3">
        <f>IF($A236="","",IF(DAY($A236+1)=1,SUM(L$3:L236)-SUM(M$2:M235),""))</f>
      </c>
      <c r="N236" s="48">
        <f t="shared" si="29"/>
        <v>0</v>
      </c>
      <c r="O236" s="44">
        <f t="shared" si="30"/>
      </c>
    </row>
    <row r="237" spans="1:15" ht="12.75">
      <c r="A237" s="43">
        <f t="shared" si="31"/>
        <v>39803</v>
      </c>
      <c r="B237" s="41">
        <f t="shared" si="24"/>
        <v>12</v>
      </c>
      <c r="C237" s="41">
        <f t="shared" si="25"/>
        <v>51</v>
      </c>
      <c r="D237" s="41">
        <f>IF(A237="","",COUNTIF(Svátky!$A$2:$A$13,'Plán směn'!A237))</f>
        <v>0</v>
      </c>
      <c r="E237" s="42">
        <f t="shared" si="26"/>
        <v>7</v>
      </c>
      <c r="F237" s="5">
        <f>IF(A237="","",INDEX('14denní rozpis směn'!$B$3:$F$16,'Plán směn'!$E237+MOD('Plán směn'!$C237,2)*7,1))</f>
        <v>0</v>
      </c>
      <c r="G237" s="5">
        <f>IF(B237="","",INDEX('14denní rozpis směn'!$B$3:$F$16,'Plán směn'!$E237+MOD('Plán směn'!$C237,2)*7,2))</f>
        <v>0</v>
      </c>
      <c r="H237" s="4">
        <f t="shared" si="27"/>
        <v>0</v>
      </c>
      <c r="I237" s="3">
        <f>IF(A237="","",IF(DAY(A237+1)=1,SUM($H$3:H237)-SUM($I$2:I236),""))</f>
      </c>
      <c r="J237" s="5">
        <f>IF($A237="","",INDEX('14denní rozpis směn'!$B$3:$F$16,'Plán směn'!$E237+MOD('Plán směn'!$C237,2)*7,4))</f>
        <v>0</v>
      </c>
      <c r="K237" s="5">
        <f>IF($A237="","",INDEX('14denní rozpis směn'!$B$3:$F$16,'Plán směn'!$E237+MOD('Plán směn'!$C237,2)*7,5))</f>
        <v>0</v>
      </c>
      <c r="L237" s="4">
        <f t="shared" si="28"/>
        <v>0</v>
      </c>
      <c r="M237" s="3">
        <f>IF($A237="","",IF(DAY($A237+1)=1,SUM(L$3:L237)-SUM(M$2:M236),""))</f>
      </c>
      <c r="N237" s="48">
        <f t="shared" si="29"/>
        <v>0</v>
      </c>
      <c r="O237" s="44">
        <f t="shared" si="30"/>
      </c>
    </row>
    <row r="238" spans="1:15" ht="12.75">
      <c r="A238" s="43">
        <f t="shared" si="31"/>
        <v>39804</v>
      </c>
      <c r="B238" s="41">
        <f t="shared" si="24"/>
        <v>12</v>
      </c>
      <c r="C238" s="41">
        <f t="shared" si="25"/>
        <v>52</v>
      </c>
      <c r="D238" s="41">
        <f>IF(A238="","",COUNTIF(Svátky!$A$2:$A$13,'Plán směn'!A238))</f>
        <v>0</v>
      </c>
      <c r="E238" s="42">
        <f t="shared" si="26"/>
        <v>1</v>
      </c>
      <c r="F238" s="5">
        <f>IF(A238="","",INDEX('14denní rozpis směn'!$B$3:$F$16,'Plán směn'!$E238+MOD('Plán směn'!$C238,2)*7,1))</f>
        <v>8</v>
      </c>
      <c r="G238" s="5">
        <f>IF(B238="","",INDEX('14denní rozpis směn'!$B$3:$F$16,'Plán směn'!$E238+MOD('Plán směn'!$C238,2)*7,2))</f>
        <v>17.5</v>
      </c>
      <c r="H238" s="4">
        <f t="shared" si="27"/>
        <v>9</v>
      </c>
      <c r="I238" s="3">
        <f>IF(A238="","",IF(DAY(A238+1)=1,SUM($H$3:H238)-SUM($I$2:I237),""))</f>
      </c>
      <c r="J238" s="5">
        <f>IF($A238="","",INDEX('14denní rozpis směn'!$B$3:$F$16,'Plán směn'!$E238+MOD('Plán směn'!$C238,2)*7,4))</f>
        <v>7.5</v>
      </c>
      <c r="K238" s="5">
        <f>IF($A238="","",INDEX('14denní rozpis směn'!$B$3:$F$16,'Plán směn'!$E238+MOD('Plán směn'!$C238,2)*7,5))</f>
        <v>15</v>
      </c>
      <c r="L238" s="4">
        <f t="shared" si="28"/>
        <v>7</v>
      </c>
      <c r="M238" s="3">
        <f>IF($A238="","",IF(DAY($A238+1)=1,SUM(L$3:L238)-SUM(M$2:M237),""))</f>
      </c>
      <c r="N238" s="48">
        <f t="shared" si="29"/>
        <v>-2</v>
      </c>
      <c r="O238" s="44">
        <f t="shared" si="30"/>
      </c>
    </row>
    <row r="239" spans="1:15" ht="12.75">
      <c r="A239" s="43">
        <f t="shared" si="31"/>
        <v>39805</v>
      </c>
      <c r="B239" s="41">
        <f t="shared" si="24"/>
        <v>12</v>
      </c>
      <c r="C239" s="41">
        <f t="shared" si="25"/>
        <v>52</v>
      </c>
      <c r="D239" s="41">
        <f>IF(A239="","",COUNTIF(Svátky!$A$2:$A$13,'Plán směn'!A239))</f>
        <v>0</v>
      </c>
      <c r="E239" s="42">
        <f t="shared" si="26"/>
        <v>2</v>
      </c>
      <c r="F239" s="5">
        <f>IF(A239="","",INDEX('14denní rozpis směn'!$B$3:$F$16,'Plán směn'!$E239+MOD('Plán směn'!$C239,2)*7,1))</f>
        <v>8</v>
      </c>
      <c r="G239" s="5">
        <f>IF(B239="","",INDEX('14denní rozpis směn'!$B$3:$F$16,'Plán směn'!$E239+MOD('Plán směn'!$C239,2)*7,2))</f>
        <v>17.5</v>
      </c>
      <c r="H239" s="4">
        <f t="shared" si="27"/>
        <v>9</v>
      </c>
      <c r="I239" s="3">
        <f>IF(A239="","",IF(DAY(A239+1)=1,SUM($H$3:H239)-SUM($I$2:I238),""))</f>
      </c>
      <c r="J239" s="5">
        <f>IF($A239="","",INDEX('14denní rozpis směn'!$B$3:$F$16,'Plán směn'!$E239+MOD('Plán směn'!$C239,2)*7,4))</f>
        <v>7.5</v>
      </c>
      <c r="K239" s="5">
        <f>IF($A239="","",INDEX('14denní rozpis směn'!$B$3:$F$16,'Plán směn'!$E239+MOD('Plán směn'!$C239,2)*7,5))</f>
        <v>15</v>
      </c>
      <c r="L239" s="4">
        <f t="shared" si="28"/>
        <v>7</v>
      </c>
      <c r="M239" s="3">
        <f>IF($A239="","",IF(DAY($A239+1)=1,SUM(L$3:L239)-SUM(M$2:M238),""))</f>
      </c>
      <c r="N239" s="48">
        <f t="shared" si="29"/>
        <v>-2</v>
      </c>
      <c r="O239" s="44">
        <f t="shared" si="30"/>
      </c>
    </row>
    <row r="240" spans="1:15" ht="12.75">
      <c r="A240" s="43">
        <f t="shared" si="31"/>
        <v>39806</v>
      </c>
      <c r="B240" s="41">
        <f t="shared" si="24"/>
        <v>12</v>
      </c>
      <c r="C240" s="41">
        <f t="shared" si="25"/>
        <v>52</v>
      </c>
      <c r="D240" s="41">
        <f>IF(A240="","",COUNTIF(Svátky!$A$2:$A$13,'Plán směn'!A240))</f>
        <v>1</v>
      </c>
      <c r="E240" s="42">
        <f t="shared" si="26"/>
        <v>3</v>
      </c>
      <c r="F240" s="5">
        <f>IF(A240="","",INDEX('14denní rozpis směn'!$B$3:$F$16,'Plán směn'!$E240+MOD('Plán směn'!$C240,2)*7,1))</f>
        <v>7.5</v>
      </c>
      <c r="G240" s="5">
        <f>IF(B240="","",INDEX('14denní rozpis směn'!$B$3:$F$16,'Plán směn'!$E240+MOD('Plán směn'!$C240,2)*7,2))</f>
        <v>15</v>
      </c>
      <c r="H240" s="4">
        <f t="shared" si="27"/>
        <v>0</v>
      </c>
      <c r="I240" s="3">
        <f>IF(A240="","",IF(DAY(A240+1)=1,SUM($H$3:H240)-SUM($I$2:I239),""))</f>
      </c>
      <c r="J240" s="5">
        <f>IF($A240="","",INDEX('14denní rozpis směn'!$B$3:$F$16,'Plán směn'!$E240+MOD('Plán směn'!$C240,2)*7,4))</f>
        <v>8</v>
      </c>
      <c r="K240" s="5">
        <f>IF($A240="","",INDEX('14denní rozpis směn'!$B$3:$F$16,'Plán směn'!$E240+MOD('Plán směn'!$C240,2)*7,5))</f>
        <v>17.5</v>
      </c>
      <c r="L240" s="4">
        <f t="shared" si="28"/>
        <v>0</v>
      </c>
      <c r="M240" s="3">
        <f>IF($A240="","",IF(DAY($A240+1)=1,SUM(L$3:L240)-SUM(M$2:M239),""))</f>
      </c>
      <c r="N240" s="48">
        <f t="shared" si="29"/>
        <v>0</v>
      </c>
      <c r="O240" s="44">
        <f t="shared" si="30"/>
      </c>
    </row>
    <row r="241" spans="1:15" ht="12.75">
      <c r="A241" s="43">
        <f t="shared" si="31"/>
        <v>39807</v>
      </c>
      <c r="B241" s="41">
        <f t="shared" si="24"/>
        <v>12</v>
      </c>
      <c r="C241" s="41">
        <f t="shared" si="25"/>
        <v>52</v>
      </c>
      <c r="D241" s="41">
        <f>IF(A241="","",COUNTIF(Svátky!$A$2:$A$13,'Plán směn'!A241))</f>
        <v>1</v>
      </c>
      <c r="E241" s="42">
        <f t="shared" si="26"/>
        <v>4</v>
      </c>
      <c r="F241" s="5">
        <f>IF(A241="","",INDEX('14denní rozpis směn'!$B$3:$F$16,'Plán směn'!$E241+MOD('Plán směn'!$C241,2)*7,1))</f>
        <v>7.5</v>
      </c>
      <c r="G241" s="5">
        <f>IF(B241="","",INDEX('14denní rozpis směn'!$B$3:$F$16,'Plán směn'!$E241+MOD('Plán směn'!$C241,2)*7,2))</f>
        <v>15</v>
      </c>
      <c r="H241" s="4">
        <f t="shared" si="27"/>
        <v>0</v>
      </c>
      <c r="I241" s="3">
        <f>IF(A241="","",IF(DAY(A241+1)=1,SUM($H$3:H241)-SUM($I$2:I240),""))</f>
      </c>
      <c r="J241" s="5">
        <f>IF($A241="","",INDEX('14denní rozpis směn'!$B$3:$F$16,'Plán směn'!$E241+MOD('Plán směn'!$C241,2)*7,4))</f>
        <v>8</v>
      </c>
      <c r="K241" s="5">
        <f>IF($A241="","",INDEX('14denní rozpis směn'!$B$3:$F$16,'Plán směn'!$E241+MOD('Plán směn'!$C241,2)*7,5))</f>
        <v>17.5</v>
      </c>
      <c r="L241" s="4">
        <f t="shared" si="28"/>
        <v>0</v>
      </c>
      <c r="M241" s="3">
        <f>IF($A241="","",IF(DAY($A241+1)=1,SUM(L$3:L241)-SUM(M$2:M240),""))</f>
      </c>
      <c r="N241" s="48">
        <f t="shared" si="29"/>
        <v>0</v>
      </c>
      <c r="O241" s="44">
        <f t="shared" si="30"/>
      </c>
    </row>
    <row r="242" spans="1:15" ht="12.75">
      <c r="A242" s="43">
        <f t="shared" si="31"/>
        <v>39808</v>
      </c>
      <c r="B242" s="41">
        <f t="shared" si="24"/>
        <v>12</v>
      </c>
      <c r="C242" s="41">
        <f t="shared" si="25"/>
        <v>52</v>
      </c>
      <c r="D242" s="41">
        <f>IF(A242="","",COUNTIF(Svátky!$A$2:$A$13,'Plán směn'!A242))</f>
        <v>1</v>
      </c>
      <c r="E242" s="42">
        <f t="shared" si="26"/>
        <v>5</v>
      </c>
      <c r="F242" s="5">
        <f>IF(A242="","",INDEX('14denní rozpis směn'!$B$3:$F$16,'Plán směn'!$E242+MOD('Plán směn'!$C242,2)*7,1))</f>
        <v>7.5</v>
      </c>
      <c r="G242" s="5">
        <f>IF(B242="","",INDEX('14denní rozpis směn'!$B$3:$F$16,'Plán směn'!$E242+MOD('Plán směn'!$C242,2)*7,2))</f>
        <v>15</v>
      </c>
      <c r="H242" s="4">
        <f t="shared" si="27"/>
        <v>0</v>
      </c>
      <c r="I242" s="3">
        <f>IF(A242="","",IF(DAY(A242+1)=1,SUM($H$3:H242)-SUM($I$2:I241),""))</f>
      </c>
      <c r="J242" s="5">
        <f>IF($A242="","",INDEX('14denní rozpis směn'!$B$3:$F$16,'Plán směn'!$E242+MOD('Plán směn'!$C242,2)*7,4))</f>
        <v>8</v>
      </c>
      <c r="K242" s="5">
        <f>IF($A242="","",INDEX('14denní rozpis směn'!$B$3:$F$16,'Plán směn'!$E242+MOD('Plán směn'!$C242,2)*7,5))</f>
        <v>17.5</v>
      </c>
      <c r="L242" s="4">
        <f t="shared" si="28"/>
        <v>0</v>
      </c>
      <c r="M242" s="3">
        <f>IF($A242="","",IF(DAY($A242+1)=1,SUM(L$3:L242)-SUM(M$2:M241),""))</f>
      </c>
      <c r="N242" s="48">
        <f t="shared" si="29"/>
        <v>0</v>
      </c>
      <c r="O242" s="44">
        <f t="shared" si="30"/>
      </c>
    </row>
    <row r="243" spans="1:15" ht="12.75">
      <c r="A243" s="43">
        <f t="shared" si="31"/>
        <v>39809</v>
      </c>
      <c r="B243" s="41">
        <f t="shared" si="24"/>
        <v>12</v>
      </c>
      <c r="C243" s="41">
        <f t="shared" si="25"/>
        <v>52</v>
      </c>
      <c r="D243" s="41">
        <f>IF(A243="","",COUNTIF(Svátky!$A$2:$A$13,'Plán směn'!A243))</f>
        <v>0</v>
      </c>
      <c r="E243" s="42">
        <f t="shared" si="26"/>
        <v>6</v>
      </c>
      <c r="F243" s="5">
        <f>IF(A243="","",INDEX('14denní rozpis směn'!$B$3:$F$16,'Plán směn'!$E243+MOD('Plán směn'!$C243,2)*7,1))</f>
        <v>0</v>
      </c>
      <c r="G243" s="5">
        <f>IF(B243="","",INDEX('14denní rozpis směn'!$B$3:$F$16,'Plán směn'!$E243+MOD('Plán směn'!$C243,2)*7,2))</f>
        <v>0</v>
      </c>
      <c r="H243" s="4">
        <f t="shared" si="27"/>
        <v>0</v>
      </c>
      <c r="I243" s="3">
        <f>IF(A243="","",IF(DAY(A243+1)=1,SUM($H$3:H243)-SUM($I$2:I242),""))</f>
      </c>
      <c r="J243" s="5">
        <f>IF($A243="","",INDEX('14denní rozpis směn'!$B$3:$F$16,'Plán směn'!$E243+MOD('Plán směn'!$C243,2)*7,4))</f>
        <v>0</v>
      </c>
      <c r="K243" s="5">
        <f>IF($A243="","",INDEX('14denní rozpis směn'!$B$3:$F$16,'Plán směn'!$E243+MOD('Plán směn'!$C243,2)*7,5))</f>
        <v>0</v>
      </c>
      <c r="L243" s="4">
        <f t="shared" si="28"/>
        <v>0</v>
      </c>
      <c r="M243" s="3">
        <f>IF($A243="","",IF(DAY($A243+1)=1,SUM(L$3:L243)-SUM(M$2:M242),""))</f>
      </c>
      <c r="N243" s="48">
        <f t="shared" si="29"/>
        <v>0</v>
      </c>
      <c r="O243" s="44">
        <f t="shared" si="30"/>
      </c>
    </row>
    <row r="244" spans="1:15" ht="12.75">
      <c r="A244" s="43">
        <f t="shared" si="31"/>
        <v>39810</v>
      </c>
      <c r="B244" s="41">
        <f t="shared" si="24"/>
        <v>12</v>
      </c>
      <c r="C244" s="41">
        <f t="shared" si="25"/>
        <v>52</v>
      </c>
      <c r="D244" s="41">
        <f>IF(A244="","",COUNTIF(Svátky!$A$2:$A$13,'Plán směn'!A244))</f>
        <v>0</v>
      </c>
      <c r="E244" s="42">
        <f t="shared" si="26"/>
        <v>7</v>
      </c>
      <c r="F244" s="5">
        <f>IF(A244="","",INDEX('14denní rozpis směn'!$B$3:$F$16,'Plán směn'!$E244+MOD('Plán směn'!$C244,2)*7,1))</f>
        <v>0</v>
      </c>
      <c r="G244" s="5">
        <f>IF(B244="","",INDEX('14denní rozpis směn'!$B$3:$F$16,'Plán směn'!$E244+MOD('Plán směn'!$C244,2)*7,2))</f>
        <v>0</v>
      </c>
      <c r="H244" s="4">
        <f t="shared" si="27"/>
        <v>0</v>
      </c>
      <c r="I244" s="3">
        <f>IF(A244="","",IF(DAY(A244+1)=1,SUM($H$3:H244)-SUM($I$2:I243),""))</f>
      </c>
      <c r="J244" s="5">
        <f>IF($A244="","",INDEX('14denní rozpis směn'!$B$3:$F$16,'Plán směn'!$E244+MOD('Plán směn'!$C244,2)*7,4))</f>
        <v>0</v>
      </c>
      <c r="K244" s="5">
        <f>IF($A244="","",INDEX('14denní rozpis směn'!$B$3:$F$16,'Plán směn'!$E244+MOD('Plán směn'!$C244,2)*7,5))</f>
        <v>0</v>
      </c>
      <c r="L244" s="4">
        <f t="shared" si="28"/>
        <v>0</v>
      </c>
      <c r="M244" s="3">
        <f>IF($A244="","",IF(DAY($A244+1)=1,SUM(L$3:L244)-SUM(M$2:M243),""))</f>
      </c>
      <c r="N244" s="48">
        <f t="shared" si="29"/>
        <v>0</v>
      </c>
      <c r="O244" s="44">
        <f t="shared" si="30"/>
      </c>
    </row>
    <row r="245" spans="1:15" ht="12.75">
      <c r="A245" s="43">
        <f t="shared" si="31"/>
        <v>39811</v>
      </c>
      <c r="B245" s="41">
        <f t="shared" si="24"/>
        <v>12</v>
      </c>
      <c r="C245" s="41">
        <f t="shared" si="25"/>
        <v>53</v>
      </c>
      <c r="D245" s="41">
        <f>IF(A245="","",COUNTIF(Svátky!$A$2:$A$13,'Plán směn'!A245))</f>
        <v>0</v>
      </c>
      <c r="E245" s="42">
        <f t="shared" si="26"/>
        <v>1</v>
      </c>
      <c r="F245" s="5">
        <f>IF(A245="","",INDEX('14denní rozpis směn'!$B$3:$F$16,'Plán směn'!$E245+MOD('Plán směn'!$C245,2)*7,1))</f>
        <v>7.5</v>
      </c>
      <c r="G245" s="5">
        <f>IF(B245="","",INDEX('14denní rozpis směn'!$B$3:$F$16,'Plán směn'!$E245+MOD('Plán směn'!$C245,2)*7,2))</f>
        <v>15</v>
      </c>
      <c r="H245" s="4">
        <f t="shared" si="27"/>
        <v>7</v>
      </c>
      <c r="I245" s="3">
        <f>IF(A245="","",IF(DAY(A245+1)=1,SUM($H$3:H245)-SUM($I$2:I244),""))</f>
      </c>
      <c r="J245" s="5">
        <f>IF($A245="","",INDEX('14denní rozpis směn'!$B$3:$F$16,'Plán směn'!$E245+MOD('Plán směn'!$C245,2)*7,4))</f>
        <v>8</v>
      </c>
      <c r="K245" s="5">
        <f>IF($A245="","",INDEX('14denní rozpis směn'!$B$3:$F$16,'Plán směn'!$E245+MOD('Plán směn'!$C245,2)*7,5))</f>
        <v>17.5</v>
      </c>
      <c r="L245" s="4">
        <f t="shared" si="28"/>
        <v>9</v>
      </c>
      <c r="M245" s="3">
        <f>IF($A245="","",IF(DAY($A245+1)=1,SUM(L$3:L245)-SUM(M$2:M244),""))</f>
      </c>
      <c r="N245" s="48">
        <f t="shared" si="29"/>
        <v>2</v>
      </c>
      <c r="O245" s="44">
        <f t="shared" si="30"/>
      </c>
    </row>
    <row r="246" spans="1:15" ht="12.75">
      <c r="A246" s="43">
        <f t="shared" si="31"/>
        <v>39812</v>
      </c>
      <c r="B246" s="41">
        <f t="shared" si="24"/>
        <v>12</v>
      </c>
      <c r="C246" s="41">
        <f t="shared" si="25"/>
        <v>53</v>
      </c>
      <c r="D246" s="41">
        <f>IF(A246="","",COUNTIF(Svátky!$A$2:$A$13,'Plán směn'!A246))</f>
        <v>0</v>
      </c>
      <c r="E246" s="42">
        <f t="shared" si="26"/>
        <v>2</v>
      </c>
      <c r="F246" s="5">
        <f>IF(A246="","",INDEX('14denní rozpis směn'!$B$3:$F$16,'Plán směn'!$E246+MOD('Plán směn'!$C246,2)*7,1))</f>
        <v>7.5</v>
      </c>
      <c r="G246" s="5">
        <f>IF(B246="","",INDEX('14denní rozpis směn'!$B$3:$F$16,'Plán směn'!$E246+MOD('Plán směn'!$C246,2)*7,2))</f>
        <v>15</v>
      </c>
      <c r="H246" s="4">
        <f t="shared" si="27"/>
        <v>7</v>
      </c>
      <c r="I246" s="3">
        <f>IF(A246="","",IF(DAY(A246+1)=1,SUM($H$3:H246)-SUM($I$2:I245),""))</f>
      </c>
      <c r="J246" s="5">
        <f>IF($A246="","",INDEX('14denní rozpis směn'!$B$3:$F$16,'Plán směn'!$E246+MOD('Plán směn'!$C246,2)*7,4))</f>
        <v>8</v>
      </c>
      <c r="K246" s="5">
        <f>IF($A246="","",INDEX('14denní rozpis směn'!$B$3:$F$16,'Plán směn'!$E246+MOD('Plán směn'!$C246,2)*7,5))</f>
        <v>17.5</v>
      </c>
      <c r="L246" s="4">
        <f t="shared" si="28"/>
        <v>9</v>
      </c>
      <c r="M246" s="3">
        <f>IF($A246="","",IF(DAY($A246+1)=1,SUM(L$3:L246)-SUM(M$2:M245),""))</f>
      </c>
      <c r="N246" s="48">
        <f t="shared" si="29"/>
        <v>2</v>
      </c>
      <c r="O246" s="44">
        <f t="shared" si="30"/>
      </c>
    </row>
    <row r="247" spans="1:15" ht="12.75">
      <c r="A247" s="43">
        <f t="shared" si="31"/>
        <v>39813</v>
      </c>
      <c r="B247" s="41">
        <f t="shared" si="24"/>
        <v>12</v>
      </c>
      <c r="C247" s="41">
        <f t="shared" si="25"/>
        <v>53</v>
      </c>
      <c r="D247" s="41">
        <f>IF(A247="","",COUNTIF(Svátky!$A$2:$A$13,'Plán směn'!A247))</f>
        <v>0</v>
      </c>
      <c r="E247" s="42">
        <f t="shared" si="26"/>
        <v>3</v>
      </c>
      <c r="F247" s="5">
        <f>IF(A247="","",INDEX('14denní rozpis směn'!$B$3:$F$16,'Plán směn'!$E247+MOD('Plán směn'!$C247,2)*7,1))</f>
        <v>8</v>
      </c>
      <c r="G247" s="5">
        <f>IF(B247="","",INDEX('14denní rozpis směn'!$B$3:$F$16,'Plán směn'!$E247+MOD('Plán směn'!$C247,2)*7,2))</f>
        <v>17.5</v>
      </c>
      <c r="H247" s="4">
        <f t="shared" si="27"/>
        <v>9</v>
      </c>
      <c r="I247" s="3">
        <f>IF(A247="","",IF(DAY(A247+1)=1,SUM($H$3:H247)-SUM($I$2:I246),""))</f>
        <v>162</v>
      </c>
      <c r="J247" s="5">
        <f>IF($A247="","",INDEX('14denní rozpis směn'!$B$3:$F$16,'Plán směn'!$E247+MOD('Plán směn'!$C247,2)*7,4))</f>
        <v>7.5</v>
      </c>
      <c r="K247" s="5">
        <f>IF($A247="","",INDEX('14denní rozpis směn'!$B$3:$F$16,'Plán směn'!$E247+MOD('Plán směn'!$C247,2)*7,5))</f>
        <v>15</v>
      </c>
      <c r="L247" s="4">
        <f t="shared" si="28"/>
        <v>7</v>
      </c>
      <c r="M247" s="3">
        <f>IF($A247="","",IF(DAY($A247+1)=1,SUM(L$3:L247)-SUM(M$2:M246),""))</f>
        <v>158</v>
      </c>
      <c r="N247" s="48">
        <f t="shared" si="29"/>
        <v>-2</v>
      </c>
      <c r="O247" s="44">
        <f t="shared" si="30"/>
        <v>-4</v>
      </c>
    </row>
    <row r="248" spans="1:15" ht="12.75">
      <c r="A248" s="43">
        <f t="shared" si="31"/>
      </c>
      <c r="B248" s="41">
        <f t="shared" si="24"/>
      </c>
      <c r="C248" s="41">
        <f t="shared" si="25"/>
      </c>
      <c r="D248" s="41">
        <f>IF(A248="","",COUNTIF(Svátky!$A$2:$A$13,'Plán směn'!A248))</f>
      </c>
      <c r="E248" s="42">
        <f t="shared" si="26"/>
      </c>
      <c r="F248" s="5">
        <f>IF(A248="","",INDEX('14denní rozpis směn'!$B$3:$F$16,'Plán směn'!$E248+MOD('Plán směn'!$C248,2)*7,1))</f>
      </c>
      <c r="G248" s="5">
        <f>IF(B248="","",INDEX('14denní rozpis směn'!$B$3:$F$16,'Plán směn'!$E248+MOD('Plán směn'!$C248,2)*7,2))</f>
      </c>
      <c r="H248" s="4">
        <f t="shared" si="27"/>
      </c>
      <c r="I248" s="3">
        <f>IF(A248="","",IF(DAY(A248+1)=1,SUM($H$3:H248)-SUM($I$2:I247),""))</f>
      </c>
      <c r="J248" s="5">
        <f>IF($A248="","",INDEX('14denní rozpis směn'!$B$3:$F$16,'Plán směn'!$E248+MOD('Plán směn'!$C248,2)*7,4))</f>
      </c>
      <c r="K248" s="5">
        <f>IF($A248="","",INDEX('14denní rozpis směn'!$B$3:$F$16,'Plán směn'!$E248+MOD('Plán směn'!$C248,2)*7,5))</f>
      </c>
      <c r="L248" s="4">
        <f t="shared" si="28"/>
      </c>
      <c r="M248" s="3">
        <f>IF($A248="","",IF(DAY($A248+1)=1,SUM(L$3:L248)-SUM(M$2:M247),""))</f>
      </c>
      <c r="N248" s="48">
        <f t="shared" si="29"/>
      </c>
      <c r="O248" s="44">
        <f t="shared" si="30"/>
      </c>
    </row>
    <row r="249" spans="1:15" ht="12.75">
      <c r="A249" s="43">
        <f t="shared" si="31"/>
      </c>
      <c r="B249" s="41">
        <f t="shared" si="24"/>
      </c>
      <c r="C249" s="41">
        <f t="shared" si="25"/>
      </c>
      <c r="D249" s="41">
        <f>IF(A249="","",COUNTIF(Svátky!$A$2:$A$13,'Plán směn'!A249))</f>
      </c>
      <c r="E249" s="42">
        <f t="shared" si="26"/>
      </c>
      <c r="F249" s="5">
        <f>IF(A249="","",INDEX('14denní rozpis směn'!$B$3:$F$16,'Plán směn'!$E249+MOD('Plán směn'!$C249,2)*7,1))</f>
      </c>
      <c r="G249" s="5">
        <f>IF(B249="","",INDEX('14denní rozpis směn'!$B$3:$F$16,'Plán směn'!$E249+MOD('Plán směn'!$C249,2)*7,2))</f>
      </c>
      <c r="H249" s="4">
        <f t="shared" si="27"/>
      </c>
      <c r="I249" s="3">
        <f>IF(A249="","",IF(DAY(A249+1)=1,SUM($H$3:H249)-SUM($I$2:I248),""))</f>
      </c>
      <c r="J249" s="5">
        <f>IF($A249="","",INDEX('14denní rozpis směn'!$B$3:$F$16,'Plán směn'!$E249+MOD('Plán směn'!$C249,2)*7,4))</f>
      </c>
      <c r="K249" s="5">
        <f>IF($A249="","",INDEX('14denní rozpis směn'!$B$3:$F$16,'Plán směn'!$E249+MOD('Plán směn'!$C249,2)*7,5))</f>
      </c>
      <c r="L249" s="4">
        <f t="shared" si="28"/>
      </c>
      <c r="M249" s="3">
        <f>IF($A249="","",IF(DAY($A249+1)=1,SUM(L$3:L249)-SUM(M$2:M248),""))</f>
      </c>
      <c r="N249" s="48">
        <f t="shared" si="29"/>
      </c>
      <c r="O249" s="44">
        <f t="shared" si="30"/>
      </c>
    </row>
    <row r="250" spans="1:15" ht="12.75">
      <c r="A250" s="43">
        <f t="shared" si="31"/>
      </c>
      <c r="B250" s="41">
        <f t="shared" si="24"/>
      </c>
      <c r="C250" s="41">
        <f t="shared" si="25"/>
      </c>
      <c r="D250" s="41">
        <f>IF(A250="","",COUNTIF(Svátky!$A$2:$A$13,'Plán směn'!A250))</f>
      </c>
      <c r="E250" s="42">
        <f t="shared" si="26"/>
      </c>
      <c r="F250" s="5">
        <f>IF(A250="","",INDEX('14denní rozpis směn'!$B$3:$F$16,'Plán směn'!$E250+MOD('Plán směn'!$C250,2)*7,1))</f>
      </c>
      <c r="G250" s="5">
        <f>IF(B250="","",INDEX('14denní rozpis směn'!$B$3:$F$16,'Plán směn'!$E250+MOD('Plán směn'!$C250,2)*7,2))</f>
      </c>
      <c r="H250" s="4">
        <f t="shared" si="27"/>
      </c>
      <c r="I250" s="3">
        <f>IF(A250="","",IF(DAY(A250+1)=1,SUM($H$3:H250)-SUM($I$2:I249),""))</f>
      </c>
      <c r="J250" s="5">
        <f>IF($A250="","",INDEX('14denní rozpis směn'!$B$3:$F$16,'Plán směn'!$E250+MOD('Plán směn'!$C250,2)*7,4))</f>
      </c>
      <c r="K250" s="5">
        <f>IF($A250="","",INDEX('14denní rozpis směn'!$B$3:$F$16,'Plán směn'!$E250+MOD('Plán směn'!$C250,2)*7,5))</f>
      </c>
      <c r="L250" s="4">
        <f t="shared" si="28"/>
      </c>
      <c r="M250" s="3">
        <f>IF($A250="","",IF(DAY($A250+1)=1,SUM(L$3:L250)-SUM(M$2:M249),""))</f>
      </c>
      <c r="N250" s="48">
        <f t="shared" si="29"/>
      </c>
      <c r="O250" s="44">
        <f t="shared" si="30"/>
      </c>
    </row>
    <row r="251" spans="1:15" ht="12.75">
      <c r="A251" s="43">
        <f t="shared" si="31"/>
      </c>
      <c r="B251" s="41">
        <f t="shared" si="24"/>
      </c>
      <c r="C251" s="41">
        <f t="shared" si="25"/>
      </c>
      <c r="D251" s="41">
        <f>IF(A251="","",COUNTIF(Svátky!$A$2:$A$13,'Plán směn'!A251))</f>
      </c>
      <c r="E251" s="42">
        <f t="shared" si="26"/>
      </c>
      <c r="F251" s="5">
        <f>IF(A251="","",INDEX('14denní rozpis směn'!$B$3:$F$16,'Plán směn'!$E251+MOD('Plán směn'!$C251,2)*7,1))</f>
      </c>
      <c r="G251" s="5">
        <f>IF(B251="","",INDEX('14denní rozpis směn'!$B$3:$F$16,'Plán směn'!$E251+MOD('Plán směn'!$C251,2)*7,2))</f>
      </c>
      <c r="H251" s="4">
        <f t="shared" si="27"/>
      </c>
      <c r="I251" s="3">
        <f>IF(A251="","",IF(DAY(A251+1)=1,SUM($H$3:H251)-SUM($I$2:I250),""))</f>
      </c>
      <c r="J251" s="5">
        <f>IF($A251="","",INDEX('14denní rozpis směn'!$B$3:$F$16,'Plán směn'!$E251+MOD('Plán směn'!$C251,2)*7,4))</f>
      </c>
      <c r="K251" s="5">
        <f>IF($A251="","",INDEX('14denní rozpis směn'!$B$3:$F$16,'Plán směn'!$E251+MOD('Plán směn'!$C251,2)*7,5))</f>
      </c>
      <c r="L251" s="4">
        <f t="shared" si="28"/>
      </c>
      <c r="M251" s="3">
        <f>IF($A251="","",IF(DAY($A251+1)=1,SUM(L$3:L251)-SUM(M$2:M250),""))</f>
      </c>
      <c r="N251" s="48">
        <f t="shared" si="29"/>
      </c>
      <c r="O251" s="44">
        <f t="shared" si="30"/>
      </c>
    </row>
    <row r="252" spans="1:15" ht="12.75">
      <c r="A252" s="43">
        <f t="shared" si="31"/>
      </c>
      <c r="B252" s="41">
        <f t="shared" si="24"/>
      </c>
      <c r="C252" s="41">
        <f t="shared" si="25"/>
      </c>
      <c r="D252" s="41">
        <f>IF(A252="","",COUNTIF(Svátky!$A$2:$A$13,'Plán směn'!A252))</f>
      </c>
      <c r="E252" s="42">
        <f t="shared" si="26"/>
      </c>
      <c r="F252" s="5">
        <f>IF(A252="","",INDEX('14denní rozpis směn'!$B$3:$F$16,'Plán směn'!$E252+MOD('Plán směn'!$C252,2)*7,1))</f>
      </c>
      <c r="G252" s="5">
        <f>IF(B252="","",INDEX('14denní rozpis směn'!$B$3:$F$16,'Plán směn'!$E252+MOD('Plán směn'!$C252,2)*7,2))</f>
      </c>
      <c r="H252" s="4">
        <f t="shared" si="27"/>
      </c>
      <c r="I252" s="3">
        <f>IF(A252="","",IF(DAY(A252+1)=1,SUM($H$3:H252)-SUM($I$2:I251),""))</f>
      </c>
      <c r="J252" s="5">
        <f>IF($A252="","",INDEX('14denní rozpis směn'!$B$3:$F$16,'Plán směn'!$E252+MOD('Plán směn'!$C252,2)*7,4))</f>
      </c>
      <c r="K252" s="5">
        <f>IF($A252="","",INDEX('14denní rozpis směn'!$B$3:$F$16,'Plán směn'!$E252+MOD('Plán směn'!$C252,2)*7,5))</f>
      </c>
      <c r="L252" s="4">
        <f t="shared" si="28"/>
      </c>
      <c r="M252" s="3">
        <f>IF($A252="","",IF(DAY($A252+1)=1,SUM(L$3:L252)-SUM(M$2:M251),""))</f>
      </c>
      <c r="N252" s="48">
        <f t="shared" si="29"/>
      </c>
      <c r="O252" s="44">
        <f t="shared" si="30"/>
      </c>
    </row>
    <row r="253" spans="1:15" ht="12.75">
      <c r="A253" s="43">
        <f t="shared" si="31"/>
      </c>
      <c r="B253" s="41">
        <f t="shared" si="24"/>
      </c>
      <c r="C253" s="41">
        <f t="shared" si="25"/>
      </c>
      <c r="D253" s="41">
        <f>IF(A253="","",COUNTIF(Svátky!$A$2:$A$13,'Plán směn'!A253))</f>
      </c>
      <c r="E253" s="42">
        <f t="shared" si="26"/>
      </c>
      <c r="F253" s="5">
        <f>IF(A253="","",INDEX('14denní rozpis směn'!$B$3:$F$16,'Plán směn'!$E253+MOD('Plán směn'!$C253,2)*7,1))</f>
      </c>
      <c r="G253" s="5">
        <f>IF(B253="","",INDEX('14denní rozpis směn'!$B$3:$F$16,'Plán směn'!$E253+MOD('Plán směn'!$C253,2)*7,2))</f>
      </c>
      <c r="H253" s="4">
        <f t="shared" si="27"/>
      </c>
      <c r="I253" s="3">
        <f>IF(A253="","",IF(DAY(A253+1)=1,SUM($H$3:H253)-SUM($I$2:I252),""))</f>
      </c>
      <c r="J253" s="5">
        <f>IF($A253="","",INDEX('14denní rozpis směn'!$B$3:$F$16,'Plán směn'!$E253+MOD('Plán směn'!$C253,2)*7,4))</f>
      </c>
      <c r="K253" s="5">
        <f>IF($A253="","",INDEX('14denní rozpis směn'!$B$3:$F$16,'Plán směn'!$E253+MOD('Plán směn'!$C253,2)*7,5))</f>
      </c>
      <c r="L253" s="4">
        <f t="shared" si="28"/>
      </c>
      <c r="M253" s="3">
        <f>IF($A253="","",IF(DAY($A253+1)=1,SUM(L$3:L253)-SUM(M$2:M252),""))</f>
      </c>
      <c r="N253" s="48">
        <f t="shared" si="29"/>
      </c>
      <c r="O253" s="44">
        <f t="shared" si="30"/>
      </c>
    </row>
    <row r="254" spans="1:15" ht="12.75">
      <c r="A254" s="43">
        <f t="shared" si="31"/>
      </c>
      <c r="B254" s="41">
        <f t="shared" si="24"/>
      </c>
      <c r="C254" s="41">
        <f t="shared" si="25"/>
      </c>
      <c r="D254" s="41">
        <f>IF(A254="","",COUNTIF(Svátky!$A$2:$A$13,'Plán směn'!A254))</f>
      </c>
      <c r="E254" s="42">
        <f t="shared" si="26"/>
      </c>
      <c r="F254" s="5">
        <f>IF(A254="","",INDEX('14denní rozpis směn'!$B$3:$F$16,'Plán směn'!$E254+MOD('Plán směn'!$C254,2)*7,1))</f>
      </c>
      <c r="G254" s="5">
        <f>IF(B254="","",INDEX('14denní rozpis směn'!$B$3:$F$16,'Plán směn'!$E254+MOD('Plán směn'!$C254,2)*7,2))</f>
      </c>
      <c r="H254" s="4">
        <f t="shared" si="27"/>
      </c>
      <c r="I254" s="3">
        <f>IF(A254="","",IF(DAY(A254+1)=1,SUM($H$3:H254)-SUM($I$2:I253),""))</f>
      </c>
      <c r="J254" s="5">
        <f>IF($A254="","",INDEX('14denní rozpis směn'!$B$3:$F$16,'Plán směn'!$E254+MOD('Plán směn'!$C254,2)*7,4))</f>
      </c>
      <c r="K254" s="5">
        <f>IF($A254="","",INDEX('14denní rozpis směn'!$B$3:$F$16,'Plán směn'!$E254+MOD('Plán směn'!$C254,2)*7,5))</f>
      </c>
      <c r="L254" s="4">
        <f t="shared" si="28"/>
      </c>
      <c r="M254" s="3">
        <f>IF($A254="","",IF(DAY($A254+1)=1,SUM(L$3:L254)-SUM(M$2:M253),""))</f>
      </c>
      <c r="N254" s="48">
        <f t="shared" si="29"/>
      </c>
      <c r="O254" s="44">
        <f t="shared" si="30"/>
      </c>
    </row>
    <row r="255" spans="1:15" ht="12.75">
      <c r="A255" s="43">
        <f t="shared" si="31"/>
      </c>
      <c r="B255" s="41">
        <f t="shared" si="24"/>
      </c>
      <c r="C255" s="41">
        <f t="shared" si="25"/>
      </c>
      <c r="D255" s="41">
        <f>IF(A255="","",COUNTIF(Svátky!$A$2:$A$13,'Plán směn'!A255))</f>
      </c>
      <c r="E255" s="42">
        <f t="shared" si="26"/>
      </c>
      <c r="F255" s="5">
        <f>IF(A255="","",INDEX('14denní rozpis směn'!$B$3:$F$16,'Plán směn'!$E255+MOD('Plán směn'!$C255,2)*7,1))</f>
      </c>
      <c r="G255" s="5">
        <f>IF(B255="","",INDEX('14denní rozpis směn'!$B$3:$F$16,'Plán směn'!$E255+MOD('Plán směn'!$C255,2)*7,2))</f>
      </c>
      <c r="H255" s="4">
        <f t="shared" si="27"/>
      </c>
      <c r="I255" s="3">
        <f>IF(A255="","",IF(DAY(A255+1)=1,SUM($H$3:H255)-SUM($I$2:I254),""))</f>
      </c>
      <c r="J255" s="5">
        <f>IF($A255="","",INDEX('14denní rozpis směn'!$B$3:$F$16,'Plán směn'!$E255+MOD('Plán směn'!$C255,2)*7,4))</f>
      </c>
      <c r="K255" s="5">
        <f>IF($A255="","",INDEX('14denní rozpis směn'!$B$3:$F$16,'Plán směn'!$E255+MOD('Plán směn'!$C255,2)*7,5))</f>
      </c>
      <c r="L255" s="4">
        <f t="shared" si="28"/>
      </c>
      <c r="M255" s="3">
        <f>IF($A255="","",IF(DAY($A255+1)=1,SUM(L$3:L255)-SUM(M$2:M254),""))</f>
      </c>
      <c r="N255" s="48">
        <f t="shared" si="29"/>
      </c>
      <c r="O255" s="44">
        <f t="shared" si="30"/>
      </c>
    </row>
    <row r="256" spans="1:15" ht="12.75">
      <c r="A256" s="43">
        <f t="shared" si="31"/>
      </c>
      <c r="B256" s="41">
        <f t="shared" si="24"/>
      </c>
      <c r="C256" s="41">
        <f t="shared" si="25"/>
      </c>
      <c r="D256" s="41">
        <f>IF(A256="","",COUNTIF(Svátky!$A$2:$A$13,'Plán směn'!A256))</f>
      </c>
      <c r="E256" s="42">
        <f t="shared" si="26"/>
      </c>
      <c r="F256" s="5">
        <f>IF(A256="","",INDEX('14denní rozpis směn'!$B$3:$F$16,'Plán směn'!$E256+MOD('Plán směn'!$C256,2)*7,1))</f>
      </c>
      <c r="G256" s="5">
        <f>IF(B256="","",INDEX('14denní rozpis směn'!$B$3:$F$16,'Plán směn'!$E256+MOD('Plán směn'!$C256,2)*7,2))</f>
      </c>
      <c r="H256" s="4">
        <f t="shared" si="27"/>
      </c>
      <c r="I256" s="3">
        <f>IF(A256="","",IF(DAY(A256+1)=1,SUM($H$3:H256)-SUM($I$2:I255),""))</f>
      </c>
      <c r="J256" s="5">
        <f>IF($A256="","",INDEX('14denní rozpis směn'!$B$3:$F$16,'Plán směn'!$E256+MOD('Plán směn'!$C256,2)*7,4))</f>
      </c>
      <c r="K256" s="5">
        <f>IF($A256="","",INDEX('14denní rozpis směn'!$B$3:$F$16,'Plán směn'!$E256+MOD('Plán směn'!$C256,2)*7,5))</f>
      </c>
      <c r="L256" s="4">
        <f t="shared" si="28"/>
      </c>
      <c r="M256" s="3">
        <f>IF($A256="","",IF(DAY($A256+1)=1,SUM(L$3:L256)-SUM(M$2:M255),""))</f>
      </c>
      <c r="N256" s="48">
        <f t="shared" si="29"/>
      </c>
      <c r="O256" s="44">
        <f t="shared" si="30"/>
      </c>
    </row>
    <row r="257" spans="1:15" ht="12.75">
      <c r="A257" s="43">
        <f t="shared" si="31"/>
      </c>
      <c r="B257" s="41">
        <f t="shared" si="24"/>
      </c>
      <c r="C257" s="41">
        <f t="shared" si="25"/>
      </c>
      <c r="D257" s="41">
        <f>IF(A257="","",COUNTIF(Svátky!$A$2:$A$13,'Plán směn'!A257))</f>
      </c>
      <c r="E257" s="42">
        <f t="shared" si="26"/>
      </c>
      <c r="F257" s="5">
        <f>IF(A257="","",INDEX('14denní rozpis směn'!$B$3:$F$16,'Plán směn'!$E257+MOD('Plán směn'!$C257,2)*7,1))</f>
      </c>
      <c r="G257" s="5">
        <f>IF(B257="","",INDEX('14denní rozpis směn'!$B$3:$F$16,'Plán směn'!$E257+MOD('Plán směn'!$C257,2)*7,2))</f>
      </c>
      <c r="H257" s="4">
        <f t="shared" si="27"/>
      </c>
      <c r="I257" s="3">
        <f>IF(A257="","",IF(DAY(A257+1)=1,SUM($H$3:H257)-SUM($I$2:I256),""))</f>
      </c>
      <c r="J257" s="5">
        <f>IF($A257="","",INDEX('14denní rozpis směn'!$B$3:$F$16,'Plán směn'!$E257+MOD('Plán směn'!$C257,2)*7,4))</f>
      </c>
      <c r="K257" s="5">
        <f>IF($A257="","",INDEX('14denní rozpis směn'!$B$3:$F$16,'Plán směn'!$E257+MOD('Plán směn'!$C257,2)*7,5))</f>
      </c>
      <c r="L257" s="4">
        <f t="shared" si="28"/>
      </c>
      <c r="M257" s="3">
        <f>IF($A257="","",IF(DAY($A257+1)=1,SUM(L$3:L257)-SUM(M$2:M256),""))</f>
      </c>
      <c r="N257" s="48">
        <f t="shared" si="29"/>
      </c>
      <c r="O257" s="44">
        <f t="shared" si="30"/>
      </c>
    </row>
    <row r="258" spans="1:15" ht="12.75">
      <c r="A258" s="43">
        <f t="shared" si="31"/>
      </c>
      <c r="B258" s="41">
        <f t="shared" si="24"/>
      </c>
      <c r="C258" s="41">
        <f t="shared" si="25"/>
      </c>
      <c r="D258" s="41">
        <f>IF(A258="","",COUNTIF(Svátky!$A$2:$A$13,'Plán směn'!A258))</f>
      </c>
      <c r="E258" s="42">
        <f t="shared" si="26"/>
      </c>
      <c r="F258" s="5">
        <f>IF(A258="","",INDEX('14denní rozpis směn'!$B$3:$F$16,'Plán směn'!$E258+MOD('Plán směn'!$C258,2)*7,1))</f>
      </c>
      <c r="G258" s="5">
        <f>IF(B258="","",INDEX('14denní rozpis směn'!$B$3:$F$16,'Plán směn'!$E258+MOD('Plán směn'!$C258,2)*7,2))</f>
      </c>
      <c r="H258" s="4">
        <f t="shared" si="27"/>
      </c>
      <c r="I258" s="3">
        <f>IF(A258="","",IF(DAY(A258+1)=1,SUM($H$3:H258)-SUM($I$2:I257),""))</f>
      </c>
      <c r="J258" s="5">
        <f>IF($A258="","",INDEX('14denní rozpis směn'!$B$3:$F$16,'Plán směn'!$E258+MOD('Plán směn'!$C258,2)*7,4))</f>
      </c>
      <c r="K258" s="5">
        <f>IF($A258="","",INDEX('14denní rozpis směn'!$B$3:$F$16,'Plán směn'!$E258+MOD('Plán směn'!$C258,2)*7,5))</f>
      </c>
      <c r="L258" s="4">
        <f t="shared" si="28"/>
      </c>
      <c r="M258" s="3">
        <f>IF($A258="","",IF(DAY($A258+1)=1,SUM(L$3:L258)-SUM(M$2:M257),""))</f>
      </c>
      <c r="N258" s="48">
        <f t="shared" si="29"/>
      </c>
      <c r="O258" s="44">
        <f t="shared" si="30"/>
      </c>
    </row>
    <row r="259" spans="1:15" ht="12.75">
      <c r="A259" s="43">
        <f t="shared" si="31"/>
      </c>
      <c r="B259" s="41">
        <f t="shared" si="24"/>
      </c>
      <c r="C259" s="41">
        <f t="shared" si="25"/>
      </c>
      <c r="D259" s="41">
        <f>IF(A259="","",COUNTIF(Svátky!$A$2:$A$13,'Plán směn'!A259))</f>
      </c>
      <c r="E259" s="42">
        <f t="shared" si="26"/>
      </c>
      <c r="F259" s="5">
        <f>IF(A259="","",INDEX('14denní rozpis směn'!$B$3:$F$16,'Plán směn'!$E259+MOD('Plán směn'!$C259,2)*7,1))</f>
      </c>
      <c r="G259" s="5">
        <f>IF(B259="","",INDEX('14denní rozpis směn'!$B$3:$F$16,'Plán směn'!$E259+MOD('Plán směn'!$C259,2)*7,2))</f>
      </c>
      <c r="H259" s="4">
        <f t="shared" si="27"/>
      </c>
      <c r="I259" s="3">
        <f>IF(A259="","",IF(DAY(A259+1)=1,SUM($H$3:H259)-SUM($I$2:I258),""))</f>
      </c>
      <c r="J259" s="5">
        <f>IF($A259="","",INDEX('14denní rozpis směn'!$B$3:$F$16,'Plán směn'!$E259+MOD('Plán směn'!$C259,2)*7,4))</f>
      </c>
      <c r="K259" s="5">
        <f>IF($A259="","",INDEX('14denní rozpis směn'!$B$3:$F$16,'Plán směn'!$E259+MOD('Plán směn'!$C259,2)*7,5))</f>
      </c>
      <c r="L259" s="4">
        <f t="shared" si="28"/>
      </c>
      <c r="M259" s="3">
        <f>IF($A259="","",IF(DAY($A259+1)=1,SUM(L$3:L259)-SUM(M$2:M258),""))</f>
      </c>
      <c r="N259" s="48">
        <f t="shared" si="29"/>
      </c>
      <c r="O259" s="44">
        <f t="shared" si="30"/>
      </c>
    </row>
    <row r="260" spans="1:15" ht="12.75">
      <c r="A260" s="43">
        <f t="shared" si="31"/>
      </c>
      <c r="B260" s="41">
        <f aca="true" t="shared" si="32" ref="B260:B323">IF(A260="","",MONTH(A260))</f>
      </c>
      <c r="C260" s="41">
        <f aca="true" t="shared" si="33" ref="C260:C323">IF(A260="","",FLOOR(((A260-DATEVALUE("1.1."&amp;YEAR(A260)))+WEEKDAY(DATEVALUE("1.1."&amp;YEAR(A260)),3))/7,1)+1)</f>
      </c>
      <c r="D260" s="41">
        <f>IF(A260="","",COUNTIF(Svátky!$A$2:$A$13,'Plán směn'!A260))</f>
      </c>
      <c r="E260" s="42">
        <f aca="true" t="shared" si="34" ref="E260:E323">IF(A260="","",WEEKDAY(A260,2))</f>
      </c>
      <c r="F260" s="5">
        <f>IF(A260="","",INDEX('14denní rozpis směn'!$B$3:$F$16,'Plán směn'!$E260+MOD('Plán směn'!$C260,2)*7,1))</f>
      </c>
      <c r="G260" s="5">
        <f>IF(B260="","",INDEX('14denní rozpis směn'!$B$3:$F$16,'Plán směn'!$E260+MOD('Plán směn'!$C260,2)*7,2))</f>
      </c>
      <c r="H260" s="4">
        <f aca="true" t="shared" si="35" ref="H260:H323">IF(A260="","",IF(($D260=0)*AND($E260&lt;6),G260-F260-0.5,0))</f>
      </c>
      <c r="I260" s="3">
        <f>IF(A260="","",IF(DAY(A260+1)=1,SUM($H$3:H260)-SUM($I$2:I259),""))</f>
      </c>
      <c r="J260" s="5">
        <f>IF($A260="","",INDEX('14denní rozpis směn'!$B$3:$F$16,'Plán směn'!$E260+MOD('Plán směn'!$C260,2)*7,4))</f>
      </c>
      <c r="K260" s="5">
        <f>IF($A260="","",INDEX('14denní rozpis směn'!$B$3:$F$16,'Plán směn'!$E260+MOD('Plán směn'!$C260,2)*7,5))</f>
      </c>
      <c r="L260" s="4">
        <f aca="true" t="shared" si="36" ref="L260:L323">IF(A260="","",IF(($D260=0)*AND($E260&lt;6),K260-J260-0.5,0))</f>
      </c>
      <c r="M260" s="3">
        <f>IF($A260="","",IF(DAY($A260+1)=1,SUM(L$3:L260)-SUM(M$2:M259),""))</f>
      </c>
      <c r="N260" s="48">
        <f aca="true" t="shared" si="37" ref="N260:N323">IF(A260="","",L260-H260)</f>
      </c>
      <c r="O260" s="44">
        <f aca="true" t="shared" si="38" ref="O260:O323">IF(I260="","",M260-I260)</f>
      </c>
    </row>
    <row r="261" spans="1:15" ht="12.75">
      <c r="A261" s="43">
        <f aca="true" t="shared" si="39" ref="A261:A324">IF(($A$3+ROW(A261)-3)&lt;=$G$1,$A$3+ROW(A261)-3,"")</f>
      </c>
      <c r="B261" s="41">
        <f t="shared" si="32"/>
      </c>
      <c r="C261" s="41">
        <f t="shared" si="33"/>
      </c>
      <c r="D261" s="41">
        <f>IF(A261="","",COUNTIF(Svátky!$A$2:$A$13,'Plán směn'!A261))</f>
      </c>
      <c r="E261" s="42">
        <f t="shared" si="34"/>
      </c>
      <c r="F261" s="5">
        <f>IF(A261="","",INDEX('14denní rozpis směn'!$B$3:$F$16,'Plán směn'!$E261+MOD('Plán směn'!$C261,2)*7,1))</f>
      </c>
      <c r="G261" s="5">
        <f>IF(B261="","",INDEX('14denní rozpis směn'!$B$3:$F$16,'Plán směn'!$E261+MOD('Plán směn'!$C261,2)*7,2))</f>
      </c>
      <c r="H261" s="4">
        <f t="shared" si="35"/>
      </c>
      <c r="I261" s="3">
        <f>IF(A261="","",IF(DAY(A261+1)=1,SUM($H$3:H261)-SUM($I$2:I260),""))</f>
      </c>
      <c r="J261" s="5">
        <f>IF($A261="","",INDEX('14denní rozpis směn'!$B$3:$F$16,'Plán směn'!$E261+MOD('Plán směn'!$C261,2)*7,4))</f>
      </c>
      <c r="K261" s="5">
        <f>IF($A261="","",INDEX('14denní rozpis směn'!$B$3:$F$16,'Plán směn'!$E261+MOD('Plán směn'!$C261,2)*7,5))</f>
      </c>
      <c r="L261" s="4">
        <f t="shared" si="36"/>
      </c>
      <c r="M261" s="3">
        <f>IF($A261="","",IF(DAY($A261+1)=1,SUM(L$3:L261)-SUM(M$2:M260),""))</f>
      </c>
      <c r="N261" s="48">
        <f t="shared" si="37"/>
      </c>
      <c r="O261" s="44">
        <f t="shared" si="38"/>
      </c>
    </row>
    <row r="262" spans="1:15" ht="12.75">
      <c r="A262" s="43">
        <f t="shared" si="39"/>
      </c>
      <c r="B262" s="41">
        <f t="shared" si="32"/>
      </c>
      <c r="C262" s="41">
        <f t="shared" si="33"/>
      </c>
      <c r="D262" s="41">
        <f>IF(A262="","",COUNTIF(Svátky!$A$2:$A$13,'Plán směn'!A262))</f>
      </c>
      <c r="E262" s="42">
        <f t="shared" si="34"/>
      </c>
      <c r="F262" s="5">
        <f>IF(A262="","",INDEX('14denní rozpis směn'!$B$3:$F$16,'Plán směn'!$E262+MOD('Plán směn'!$C262,2)*7,1))</f>
      </c>
      <c r="G262" s="5">
        <f>IF(B262="","",INDEX('14denní rozpis směn'!$B$3:$F$16,'Plán směn'!$E262+MOD('Plán směn'!$C262,2)*7,2))</f>
      </c>
      <c r="H262" s="4">
        <f t="shared" si="35"/>
      </c>
      <c r="I262" s="3">
        <f>IF(A262="","",IF(DAY(A262+1)=1,SUM($H$3:H262)-SUM($I$2:I261),""))</f>
      </c>
      <c r="J262" s="5">
        <f>IF($A262="","",INDEX('14denní rozpis směn'!$B$3:$F$16,'Plán směn'!$E262+MOD('Plán směn'!$C262,2)*7,4))</f>
      </c>
      <c r="K262" s="5">
        <f>IF($A262="","",INDEX('14denní rozpis směn'!$B$3:$F$16,'Plán směn'!$E262+MOD('Plán směn'!$C262,2)*7,5))</f>
      </c>
      <c r="L262" s="4">
        <f t="shared" si="36"/>
      </c>
      <c r="M262" s="3">
        <f>IF($A262="","",IF(DAY($A262+1)=1,SUM(L$3:L262)-SUM(M$2:M261),""))</f>
      </c>
      <c r="N262" s="48">
        <f t="shared" si="37"/>
      </c>
      <c r="O262" s="44">
        <f t="shared" si="38"/>
      </c>
    </row>
    <row r="263" spans="1:15" ht="12.75">
      <c r="A263" s="43">
        <f t="shared" si="39"/>
      </c>
      <c r="B263" s="41">
        <f t="shared" si="32"/>
      </c>
      <c r="C263" s="41">
        <f t="shared" si="33"/>
      </c>
      <c r="D263" s="41">
        <f>IF(A263="","",COUNTIF(Svátky!$A$2:$A$13,'Plán směn'!A263))</f>
      </c>
      <c r="E263" s="42">
        <f t="shared" si="34"/>
      </c>
      <c r="F263" s="5">
        <f>IF(A263="","",INDEX('14denní rozpis směn'!$B$3:$F$16,'Plán směn'!$E263+MOD('Plán směn'!$C263,2)*7,1))</f>
      </c>
      <c r="G263" s="5">
        <f>IF(B263="","",INDEX('14denní rozpis směn'!$B$3:$F$16,'Plán směn'!$E263+MOD('Plán směn'!$C263,2)*7,2))</f>
      </c>
      <c r="H263" s="4">
        <f t="shared" si="35"/>
      </c>
      <c r="I263" s="3">
        <f>IF(A263="","",IF(DAY(A263+1)=1,SUM($H$3:H263)-SUM($I$2:I262),""))</f>
      </c>
      <c r="J263" s="5">
        <f>IF($A263="","",INDEX('14denní rozpis směn'!$B$3:$F$16,'Plán směn'!$E263+MOD('Plán směn'!$C263,2)*7,4))</f>
      </c>
      <c r="K263" s="5">
        <f>IF($A263="","",INDEX('14denní rozpis směn'!$B$3:$F$16,'Plán směn'!$E263+MOD('Plán směn'!$C263,2)*7,5))</f>
      </c>
      <c r="L263" s="4">
        <f t="shared" si="36"/>
      </c>
      <c r="M263" s="3">
        <f>IF($A263="","",IF(DAY($A263+1)=1,SUM(L$3:L263)-SUM(M$2:M262),""))</f>
      </c>
      <c r="N263" s="48">
        <f t="shared" si="37"/>
      </c>
      <c r="O263" s="44">
        <f t="shared" si="38"/>
      </c>
    </row>
    <row r="264" spans="1:15" ht="12.75">
      <c r="A264" s="43">
        <f t="shared" si="39"/>
      </c>
      <c r="B264" s="41">
        <f t="shared" si="32"/>
      </c>
      <c r="C264" s="41">
        <f t="shared" si="33"/>
      </c>
      <c r="D264" s="41">
        <f>IF(A264="","",COUNTIF(Svátky!$A$2:$A$13,'Plán směn'!A264))</f>
      </c>
      <c r="E264" s="42">
        <f t="shared" si="34"/>
      </c>
      <c r="F264" s="5">
        <f>IF(A264="","",INDEX('14denní rozpis směn'!$B$3:$F$16,'Plán směn'!$E264+MOD('Plán směn'!$C264,2)*7,1))</f>
      </c>
      <c r="G264" s="5">
        <f>IF(B264="","",INDEX('14denní rozpis směn'!$B$3:$F$16,'Plán směn'!$E264+MOD('Plán směn'!$C264,2)*7,2))</f>
      </c>
      <c r="H264" s="4">
        <f t="shared" si="35"/>
      </c>
      <c r="I264" s="3">
        <f>IF(A264="","",IF(DAY(A264+1)=1,SUM($H$3:H264)-SUM($I$2:I263),""))</f>
      </c>
      <c r="J264" s="5">
        <f>IF($A264="","",INDEX('14denní rozpis směn'!$B$3:$F$16,'Plán směn'!$E264+MOD('Plán směn'!$C264,2)*7,4))</f>
      </c>
      <c r="K264" s="5">
        <f>IF($A264="","",INDEX('14denní rozpis směn'!$B$3:$F$16,'Plán směn'!$E264+MOD('Plán směn'!$C264,2)*7,5))</f>
      </c>
      <c r="L264" s="4">
        <f t="shared" si="36"/>
      </c>
      <c r="M264" s="3">
        <f>IF($A264="","",IF(DAY($A264+1)=1,SUM(L$3:L264)-SUM(M$2:M263),""))</f>
      </c>
      <c r="N264" s="48">
        <f t="shared" si="37"/>
      </c>
      <c r="O264" s="44">
        <f t="shared" si="38"/>
      </c>
    </row>
    <row r="265" spans="1:15" ht="12.75">
      <c r="A265" s="43">
        <f t="shared" si="39"/>
      </c>
      <c r="B265" s="41">
        <f t="shared" si="32"/>
      </c>
      <c r="C265" s="41">
        <f t="shared" si="33"/>
      </c>
      <c r="D265" s="41">
        <f>IF(A265="","",COUNTIF(Svátky!$A$2:$A$13,'Plán směn'!A265))</f>
      </c>
      <c r="E265" s="42">
        <f t="shared" si="34"/>
      </c>
      <c r="F265" s="5">
        <f>IF(A265="","",INDEX('14denní rozpis směn'!$B$3:$F$16,'Plán směn'!$E265+MOD('Plán směn'!$C265,2)*7,1))</f>
      </c>
      <c r="G265" s="5">
        <f>IF(B265="","",INDEX('14denní rozpis směn'!$B$3:$F$16,'Plán směn'!$E265+MOD('Plán směn'!$C265,2)*7,2))</f>
      </c>
      <c r="H265" s="4">
        <f t="shared" si="35"/>
      </c>
      <c r="I265" s="3">
        <f>IF(A265="","",IF(DAY(A265+1)=1,SUM($H$3:H265)-SUM($I$2:I264),""))</f>
      </c>
      <c r="J265" s="5">
        <f>IF($A265="","",INDEX('14denní rozpis směn'!$B$3:$F$16,'Plán směn'!$E265+MOD('Plán směn'!$C265,2)*7,4))</f>
      </c>
      <c r="K265" s="5">
        <f>IF($A265="","",INDEX('14denní rozpis směn'!$B$3:$F$16,'Plán směn'!$E265+MOD('Plán směn'!$C265,2)*7,5))</f>
      </c>
      <c r="L265" s="4">
        <f t="shared" si="36"/>
      </c>
      <c r="M265" s="3">
        <f>IF($A265="","",IF(DAY($A265+1)=1,SUM(L$3:L265)-SUM(M$2:M264),""))</f>
      </c>
      <c r="N265" s="48">
        <f t="shared" si="37"/>
      </c>
      <c r="O265" s="44">
        <f t="shared" si="38"/>
      </c>
    </row>
    <row r="266" spans="1:15" ht="12.75">
      <c r="A266" s="43">
        <f t="shared" si="39"/>
      </c>
      <c r="B266" s="41">
        <f t="shared" si="32"/>
      </c>
      <c r="C266" s="41">
        <f t="shared" si="33"/>
      </c>
      <c r="D266" s="41">
        <f>IF(A266="","",COUNTIF(Svátky!$A$2:$A$13,'Plán směn'!A266))</f>
      </c>
      <c r="E266" s="42">
        <f t="shared" si="34"/>
      </c>
      <c r="F266" s="5">
        <f>IF(A266="","",INDEX('14denní rozpis směn'!$B$3:$F$16,'Plán směn'!$E266+MOD('Plán směn'!$C266,2)*7,1))</f>
      </c>
      <c r="G266" s="5">
        <f>IF(B266="","",INDEX('14denní rozpis směn'!$B$3:$F$16,'Plán směn'!$E266+MOD('Plán směn'!$C266,2)*7,2))</f>
      </c>
      <c r="H266" s="4">
        <f t="shared" si="35"/>
      </c>
      <c r="I266" s="3">
        <f>IF(A266="","",IF(DAY(A266+1)=1,SUM($H$3:H266)-SUM($I$2:I265),""))</f>
      </c>
      <c r="J266" s="5">
        <f>IF($A266="","",INDEX('14denní rozpis směn'!$B$3:$F$16,'Plán směn'!$E266+MOD('Plán směn'!$C266,2)*7,4))</f>
      </c>
      <c r="K266" s="5">
        <f>IF($A266="","",INDEX('14denní rozpis směn'!$B$3:$F$16,'Plán směn'!$E266+MOD('Plán směn'!$C266,2)*7,5))</f>
      </c>
      <c r="L266" s="4">
        <f t="shared" si="36"/>
      </c>
      <c r="M266" s="3">
        <f>IF($A266="","",IF(DAY($A266+1)=1,SUM(L$3:L266)-SUM(M$2:M265),""))</f>
      </c>
      <c r="N266" s="48">
        <f t="shared" si="37"/>
      </c>
      <c r="O266" s="44">
        <f t="shared" si="38"/>
      </c>
    </row>
    <row r="267" spans="1:15" ht="12.75">
      <c r="A267" s="43">
        <f t="shared" si="39"/>
      </c>
      <c r="B267" s="41">
        <f t="shared" si="32"/>
      </c>
      <c r="C267" s="41">
        <f t="shared" si="33"/>
      </c>
      <c r="D267" s="41">
        <f>IF(A267="","",COUNTIF(Svátky!$A$2:$A$13,'Plán směn'!A267))</f>
      </c>
      <c r="E267" s="42">
        <f t="shared" si="34"/>
      </c>
      <c r="F267" s="5">
        <f>IF(A267="","",INDEX('14denní rozpis směn'!$B$3:$F$16,'Plán směn'!$E267+MOD('Plán směn'!$C267,2)*7,1))</f>
      </c>
      <c r="G267" s="5">
        <f>IF(B267="","",INDEX('14denní rozpis směn'!$B$3:$F$16,'Plán směn'!$E267+MOD('Plán směn'!$C267,2)*7,2))</f>
      </c>
      <c r="H267" s="4">
        <f t="shared" si="35"/>
      </c>
      <c r="I267" s="3">
        <f>IF(A267="","",IF(DAY(A267+1)=1,SUM($H$3:H267)-SUM($I$2:I266),""))</f>
      </c>
      <c r="J267" s="5">
        <f>IF($A267="","",INDEX('14denní rozpis směn'!$B$3:$F$16,'Plán směn'!$E267+MOD('Plán směn'!$C267,2)*7,4))</f>
      </c>
      <c r="K267" s="5">
        <f>IF($A267="","",INDEX('14denní rozpis směn'!$B$3:$F$16,'Plán směn'!$E267+MOD('Plán směn'!$C267,2)*7,5))</f>
      </c>
      <c r="L267" s="4">
        <f t="shared" si="36"/>
      </c>
      <c r="M267" s="3">
        <f>IF($A267="","",IF(DAY($A267+1)=1,SUM(L$3:L267)-SUM(M$2:M266),""))</f>
      </c>
      <c r="N267" s="48">
        <f t="shared" si="37"/>
      </c>
      <c r="O267" s="44">
        <f t="shared" si="38"/>
      </c>
    </row>
    <row r="268" spans="1:15" ht="12.75">
      <c r="A268" s="43">
        <f t="shared" si="39"/>
      </c>
      <c r="B268" s="41">
        <f t="shared" si="32"/>
      </c>
      <c r="C268" s="41">
        <f t="shared" si="33"/>
      </c>
      <c r="D268" s="41">
        <f>IF(A268="","",COUNTIF(Svátky!$A$2:$A$13,'Plán směn'!A268))</f>
      </c>
      <c r="E268" s="42">
        <f t="shared" si="34"/>
      </c>
      <c r="F268" s="5">
        <f>IF(A268="","",INDEX('14denní rozpis směn'!$B$3:$F$16,'Plán směn'!$E268+MOD('Plán směn'!$C268,2)*7,1))</f>
      </c>
      <c r="G268" s="5">
        <f>IF(B268="","",INDEX('14denní rozpis směn'!$B$3:$F$16,'Plán směn'!$E268+MOD('Plán směn'!$C268,2)*7,2))</f>
      </c>
      <c r="H268" s="4">
        <f t="shared" si="35"/>
      </c>
      <c r="I268" s="3">
        <f>IF(A268="","",IF(DAY(A268+1)=1,SUM($H$3:H268)-SUM($I$2:I267),""))</f>
      </c>
      <c r="J268" s="5">
        <f>IF($A268="","",INDEX('14denní rozpis směn'!$B$3:$F$16,'Plán směn'!$E268+MOD('Plán směn'!$C268,2)*7,4))</f>
      </c>
      <c r="K268" s="5">
        <f>IF($A268="","",INDEX('14denní rozpis směn'!$B$3:$F$16,'Plán směn'!$E268+MOD('Plán směn'!$C268,2)*7,5))</f>
      </c>
      <c r="L268" s="4">
        <f t="shared" si="36"/>
      </c>
      <c r="M268" s="3">
        <f>IF($A268="","",IF(DAY($A268+1)=1,SUM(L$3:L268)-SUM(M$2:M267),""))</f>
      </c>
      <c r="N268" s="48">
        <f t="shared" si="37"/>
      </c>
      <c r="O268" s="44">
        <f t="shared" si="38"/>
      </c>
    </row>
    <row r="269" spans="1:15" ht="12.75">
      <c r="A269" s="43">
        <f t="shared" si="39"/>
      </c>
      <c r="B269" s="41">
        <f t="shared" si="32"/>
      </c>
      <c r="C269" s="41">
        <f t="shared" si="33"/>
      </c>
      <c r="D269" s="41">
        <f>IF(A269="","",COUNTIF(Svátky!$A$2:$A$13,'Plán směn'!A269))</f>
      </c>
      <c r="E269" s="42">
        <f t="shared" si="34"/>
      </c>
      <c r="F269" s="5">
        <f>IF(A269="","",INDEX('14denní rozpis směn'!$B$3:$F$16,'Plán směn'!$E269+MOD('Plán směn'!$C269,2)*7,1))</f>
      </c>
      <c r="G269" s="5">
        <f>IF(B269="","",INDEX('14denní rozpis směn'!$B$3:$F$16,'Plán směn'!$E269+MOD('Plán směn'!$C269,2)*7,2))</f>
      </c>
      <c r="H269" s="4">
        <f t="shared" si="35"/>
      </c>
      <c r="I269" s="3">
        <f>IF(A269="","",IF(DAY(A269+1)=1,SUM($H$3:H269)-SUM($I$2:I268),""))</f>
      </c>
      <c r="J269" s="5">
        <f>IF($A269="","",INDEX('14denní rozpis směn'!$B$3:$F$16,'Plán směn'!$E269+MOD('Plán směn'!$C269,2)*7,4))</f>
      </c>
      <c r="K269" s="5">
        <f>IF($A269="","",INDEX('14denní rozpis směn'!$B$3:$F$16,'Plán směn'!$E269+MOD('Plán směn'!$C269,2)*7,5))</f>
      </c>
      <c r="L269" s="4">
        <f t="shared" si="36"/>
      </c>
      <c r="M269" s="3">
        <f>IF($A269="","",IF(DAY($A269+1)=1,SUM(L$3:L269)-SUM(M$2:M268),""))</f>
      </c>
      <c r="N269" s="48">
        <f t="shared" si="37"/>
      </c>
      <c r="O269" s="44">
        <f t="shared" si="38"/>
      </c>
    </row>
    <row r="270" spans="1:15" ht="12.75">
      <c r="A270" s="43">
        <f t="shared" si="39"/>
      </c>
      <c r="B270" s="41">
        <f t="shared" si="32"/>
      </c>
      <c r="C270" s="41">
        <f t="shared" si="33"/>
      </c>
      <c r="D270" s="41">
        <f>IF(A270="","",COUNTIF(Svátky!$A$2:$A$13,'Plán směn'!A270))</f>
      </c>
      <c r="E270" s="42">
        <f t="shared" si="34"/>
      </c>
      <c r="F270" s="5">
        <f>IF(A270="","",INDEX('14denní rozpis směn'!$B$3:$F$16,'Plán směn'!$E270+MOD('Plán směn'!$C270,2)*7,1))</f>
      </c>
      <c r="G270" s="5">
        <f>IF(B270="","",INDEX('14denní rozpis směn'!$B$3:$F$16,'Plán směn'!$E270+MOD('Plán směn'!$C270,2)*7,2))</f>
      </c>
      <c r="H270" s="4">
        <f t="shared" si="35"/>
      </c>
      <c r="I270" s="3">
        <f>IF(A270="","",IF(DAY(A270+1)=1,SUM($H$3:H270)-SUM($I$2:I269),""))</f>
      </c>
      <c r="J270" s="5">
        <f>IF($A270="","",INDEX('14denní rozpis směn'!$B$3:$F$16,'Plán směn'!$E270+MOD('Plán směn'!$C270,2)*7,4))</f>
      </c>
      <c r="K270" s="5">
        <f>IF($A270="","",INDEX('14denní rozpis směn'!$B$3:$F$16,'Plán směn'!$E270+MOD('Plán směn'!$C270,2)*7,5))</f>
      </c>
      <c r="L270" s="4">
        <f t="shared" si="36"/>
      </c>
      <c r="M270" s="3">
        <f>IF($A270="","",IF(DAY($A270+1)=1,SUM(L$3:L270)-SUM(M$2:M269),""))</f>
      </c>
      <c r="N270" s="48">
        <f t="shared" si="37"/>
      </c>
      <c r="O270" s="44">
        <f t="shared" si="38"/>
      </c>
    </row>
    <row r="271" spans="1:15" ht="12.75">
      <c r="A271" s="43">
        <f t="shared" si="39"/>
      </c>
      <c r="B271" s="41">
        <f t="shared" si="32"/>
      </c>
      <c r="C271" s="41">
        <f t="shared" si="33"/>
      </c>
      <c r="D271" s="41">
        <f>IF(A271="","",COUNTIF(Svátky!$A$2:$A$13,'Plán směn'!A271))</f>
      </c>
      <c r="E271" s="42">
        <f t="shared" si="34"/>
      </c>
      <c r="F271" s="5">
        <f>IF(A271="","",INDEX('14denní rozpis směn'!$B$3:$F$16,'Plán směn'!$E271+MOD('Plán směn'!$C271,2)*7,1))</f>
      </c>
      <c r="G271" s="5">
        <f>IF(B271="","",INDEX('14denní rozpis směn'!$B$3:$F$16,'Plán směn'!$E271+MOD('Plán směn'!$C271,2)*7,2))</f>
      </c>
      <c r="H271" s="4">
        <f t="shared" si="35"/>
      </c>
      <c r="I271" s="3">
        <f>IF(A271="","",IF(DAY(A271+1)=1,SUM($H$3:H271)-SUM($I$2:I270),""))</f>
      </c>
      <c r="J271" s="5">
        <f>IF($A271="","",INDEX('14denní rozpis směn'!$B$3:$F$16,'Plán směn'!$E271+MOD('Plán směn'!$C271,2)*7,4))</f>
      </c>
      <c r="K271" s="5">
        <f>IF($A271="","",INDEX('14denní rozpis směn'!$B$3:$F$16,'Plán směn'!$E271+MOD('Plán směn'!$C271,2)*7,5))</f>
      </c>
      <c r="L271" s="4">
        <f t="shared" si="36"/>
      </c>
      <c r="M271" s="3">
        <f>IF($A271="","",IF(DAY($A271+1)=1,SUM(L$3:L271)-SUM(M$2:M270),""))</f>
      </c>
      <c r="N271" s="48">
        <f t="shared" si="37"/>
      </c>
      <c r="O271" s="44">
        <f t="shared" si="38"/>
      </c>
    </row>
    <row r="272" spans="1:15" ht="12.75">
      <c r="A272" s="43">
        <f t="shared" si="39"/>
      </c>
      <c r="B272" s="41">
        <f t="shared" si="32"/>
      </c>
      <c r="C272" s="41">
        <f t="shared" si="33"/>
      </c>
      <c r="D272" s="41">
        <f>IF(A272="","",COUNTIF(Svátky!$A$2:$A$13,'Plán směn'!A272))</f>
      </c>
      <c r="E272" s="42">
        <f t="shared" si="34"/>
      </c>
      <c r="F272" s="5">
        <f>IF(A272="","",INDEX('14denní rozpis směn'!$B$3:$F$16,'Plán směn'!$E272+MOD('Plán směn'!$C272,2)*7,1))</f>
      </c>
      <c r="G272" s="5">
        <f>IF(B272="","",INDEX('14denní rozpis směn'!$B$3:$F$16,'Plán směn'!$E272+MOD('Plán směn'!$C272,2)*7,2))</f>
      </c>
      <c r="H272" s="4">
        <f t="shared" si="35"/>
      </c>
      <c r="I272" s="3">
        <f>IF(A272="","",IF(DAY(A272+1)=1,SUM($H$3:H272)-SUM($I$2:I271),""))</f>
      </c>
      <c r="J272" s="5">
        <f>IF($A272="","",INDEX('14denní rozpis směn'!$B$3:$F$16,'Plán směn'!$E272+MOD('Plán směn'!$C272,2)*7,4))</f>
      </c>
      <c r="K272" s="5">
        <f>IF($A272="","",INDEX('14denní rozpis směn'!$B$3:$F$16,'Plán směn'!$E272+MOD('Plán směn'!$C272,2)*7,5))</f>
      </c>
      <c r="L272" s="4">
        <f t="shared" si="36"/>
      </c>
      <c r="M272" s="3">
        <f>IF($A272="","",IF(DAY($A272+1)=1,SUM(L$3:L272)-SUM(M$2:M271),""))</f>
      </c>
      <c r="N272" s="48">
        <f t="shared" si="37"/>
      </c>
      <c r="O272" s="44">
        <f t="shared" si="38"/>
      </c>
    </row>
    <row r="273" spans="1:15" ht="12.75">
      <c r="A273" s="43">
        <f t="shared" si="39"/>
      </c>
      <c r="B273" s="41">
        <f t="shared" si="32"/>
      </c>
      <c r="C273" s="41">
        <f t="shared" si="33"/>
      </c>
      <c r="D273" s="41">
        <f>IF(A273="","",COUNTIF(Svátky!$A$2:$A$13,'Plán směn'!A273))</f>
      </c>
      <c r="E273" s="42">
        <f t="shared" si="34"/>
      </c>
      <c r="F273" s="5">
        <f>IF(A273="","",INDEX('14denní rozpis směn'!$B$3:$F$16,'Plán směn'!$E273+MOD('Plán směn'!$C273,2)*7,1))</f>
      </c>
      <c r="G273" s="5">
        <f>IF(B273="","",INDEX('14denní rozpis směn'!$B$3:$F$16,'Plán směn'!$E273+MOD('Plán směn'!$C273,2)*7,2))</f>
      </c>
      <c r="H273" s="4">
        <f t="shared" si="35"/>
      </c>
      <c r="I273" s="3">
        <f>IF(A273="","",IF(DAY(A273+1)=1,SUM($H$3:H273)-SUM($I$2:I272),""))</f>
      </c>
      <c r="J273" s="5">
        <f>IF($A273="","",INDEX('14denní rozpis směn'!$B$3:$F$16,'Plán směn'!$E273+MOD('Plán směn'!$C273,2)*7,4))</f>
      </c>
      <c r="K273" s="5">
        <f>IF($A273="","",INDEX('14denní rozpis směn'!$B$3:$F$16,'Plán směn'!$E273+MOD('Plán směn'!$C273,2)*7,5))</f>
      </c>
      <c r="L273" s="4">
        <f t="shared" si="36"/>
      </c>
      <c r="M273" s="3">
        <f>IF($A273="","",IF(DAY($A273+1)=1,SUM(L$3:L273)-SUM(M$2:M272),""))</f>
      </c>
      <c r="N273" s="48">
        <f t="shared" si="37"/>
      </c>
      <c r="O273" s="44">
        <f t="shared" si="38"/>
      </c>
    </row>
    <row r="274" spans="1:15" ht="12.75">
      <c r="A274" s="43">
        <f t="shared" si="39"/>
      </c>
      <c r="B274" s="41">
        <f t="shared" si="32"/>
      </c>
      <c r="C274" s="41">
        <f t="shared" si="33"/>
      </c>
      <c r="D274" s="41">
        <f>IF(A274="","",COUNTIF(Svátky!$A$2:$A$13,'Plán směn'!A274))</f>
      </c>
      <c r="E274" s="42">
        <f t="shared" si="34"/>
      </c>
      <c r="F274" s="5">
        <f>IF(A274="","",INDEX('14denní rozpis směn'!$B$3:$F$16,'Plán směn'!$E274+MOD('Plán směn'!$C274,2)*7,1))</f>
      </c>
      <c r="G274" s="5">
        <f>IF(B274="","",INDEX('14denní rozpis směn'!$B$3:$F$16,'Plán směn'!$E274+MOD('Plán směn'!$C274,2)*7,2))</f>
      </c>
      <c r="H274" s="4">
        <f t="shared" si="35"/>
      </c>
      <c r="I274" s="3">
        <f>IF(A274="","",IF(DAY(A274+1)=1,SUM($H$3:H274)-SUM($I$2:I273),""))</f>
      </c>
      <c r="J274" s="5">
        <f>IF($A274="","",INDEX('14denní rozpis směn'!$B$3:$F$16,'Plán směn'!$E274+MOD('Plán směn'!$C274,2)*7,4))</f>
      </c>
      <c r="K274" s="5">
        <f>IF($A274="","",INDEX('14denní rozpis směn'!$B$3:$F$16,'Plán směn'!$E274+MOD('Plán směn'!$C274,2)*7,5))</f>
      </c>
      <c r="L274" s="4">
        <f t="shared" si="36"/>
      </c>
      <c r="M274" s="3">
        <f>IF($A274="","",IF(DAY($A274+1)=1,SUM(L$3:L274)-SUM(M$2:M273),""))</f>
      </c>
      <c r="N274" s="48">
        <f t="shared" si="37"/>
      </c>
      <c r="O274" s="44">
        <f t="shared" si="38"/>
      </c>
    </row>
    <row r="275" spans="1:15" ht="12.75">
      <c r="A275" s="43">
        <f t="shared" si="39"/>
      </c>
      <c r="B275" s="41">
        <f t="shared" si="32"/>
      </c>
      <c r="C275" s="41">
        <f t="shared" si="33"/>
      </c>
      <c r="D275" s="41">
        <f>IF(A275="","",COUNTIF(Svátky!$A$2:$A$13,'Plán směn'!A275))</f>
      </c>
      <c r="E275" s="42">
        <f t="shared" si="34"/>
      </c>
      <c r="F275" s="5">
        <f>IF(A275="","",INDEX('14denní rozpis směn'!$B$3:$F$16,'Plán směn'!$E275+MOD('Plán směn'!$C275,2)*7,1))</f>
      </c>
      <c r="G275" s="5">
        <f>IF(B275="","",INDEX('14denní rozpis směn'!$B$3:$F$16,'Plán směn'!$E275+MOD('Plán směn'!$C275,2)*7,2))</f>
      </c>
      <c r="H275" s="4">
        <f t="shared" si="35"/>
      </c>
      <c r="I275" s="3">
        <f>IF(A275="","",IF(DAY(A275+1)=1,SUM($H$3:H275)-SUM($I$2:I274),""))</f>
      </c>
      <c r="J275" s="5">
        <f>IF($A275="","",INDEX('14denní rozpis směn'!$B$3:$F$16,'Plán směn'!$E275+MOD('Plán směn'!$C275,2)*7,4))</f>
      </c>
      <c r="K275" s="5">
        <f>IF($A275="","",INDEX('14denní rozpis směn'!$B$3:$F$16,'Plán směn'!$E275+MOD('Plán směn'!$C275,2)*7,5))</f>
      </c>
      <c r="L275" s="4">
        <f t="shared" si="36"/>
      </c>
      <c r="M275" s="3">
        <f>IF($A275="","",IF(DAY($A275+1)=1,SUM(L$3:L275)-SUM(M$2:M274),""))</f>
      </c>
      <c r="N275" s="48">
        <f t="shared" si="37"/>
      </c>
      <c r="O275" s="44">
        <f t="shared" si="38"/>
      </c>
    </row>
    <row r="276" spans="1:15" ht="12.75">
      <c r="A276" s="43">
        <f t="shared" si="39"/>
      </c>
      <c r="B276" s="41">
        <f t="shared" si="32"/>
      </c>
      <c r="C276" s="41">
        <f t="shared" si="33"/>
      </c>
      <c r="D276" s="41">
        <f>IF(A276="","",COUNTIF(Svátky!$A$2:$A$13,'Plán směn'!A276))</f>
      </c>
      <c r="E276" s="42">
        <f t="shared" si="34"/>
      </c>
      <c r="F276" s="5">
        <f>IF(A276="","",INDEX('14denní rozpis směn'!$B$3:$F$16,'Plán směn'!$E276+MOD('Plán směn'!$C276,2)*7,1))</f>
      </c>
      <c r="G276" s="5">
        <f>IF(B276="","",INDEX('14denní rozpis směn'!$B$3:$F$16,'Plán směn'!$E276+MOD('Plán směn'!$C276,2)*7,2))</f>
      </c>
      <c r="H276" s="4">
        <f t="shared" si="35"/>
      </c>
      <c r="I276" s="3">
        <f>IF(A276="","",IF(DAY(A276+1)=1,SUM($H$3:H276)-SUM($I$2:I275),""))</f>
      </c>
      <c r="J276" s="5">
        <f>IF($A276="","",INDEX('14denní rozpis směn'!$B$3:$F$16,'Plán směn'!$E276+MOD('Plán směn'!$C276,2)*7,4))</f>
      </c>
      <c r="K276" s="5">
        <f>IF($A276="","",INDEX('14denní rozpis směn'!$B$3:$F$16,'Plán směn'!$E276+MOD('Plán směn'!$C276,2)*7,5))</f>
      </c>
      <c r="L276" s="4">
        <f t="shared" si="36"/>
      </c>
      <c r="M276" s="3">
        <f>IF($A276="","",IF(DAY($A276+1)=1,SUM(L$3:L276)-SUM(M$2:M275),""))</f>
      </c>
      <c r="N276" s="48">
        <f t="shared" si="37"/>
      </c>
      <c r="O276" s="44">
        <f t="shared" si="38"/>
      </c>
    </row>
    <row r="277" spans="1:15" ht="12.75">
      <c r="A277" s="43">
        <f t="shared" si="39"/>
      </c>
      <c r="B277" s="41">
        <f t="shared" si="32"/>
      </c>
      <c r="C277" s="41">
        <f t="shared" si="33"/>
      </c>
      <c r="D277" s="41">
        <f>IF(A277="","",COUNTIF(Svátky!$A$2:$A$13,'Plán směn'!A277))</f>
      </c>
      <c r="E277" s="42">
        <f t="shared" si="34"/>
      </c>
      <c r="F277" s="5">
        <f>IF(A277="","",INDEX('14denní rozpis směn'!$B$3:$F$16,'Plán směn'!$E277+MOD('Plán směn'!$C277,2)*7,1))</f>
      </c>
      <c r="G277" s="5">
        <f>IF(B277="","",INDEX('14denní rozpis směn'!$B$3:$F$16,'Plán směn'!$E277+MOD('Plán směn'!$C277,2)*7,2))</f>
      </c>
      <c r="H277" s="4">
        <f t="shared" si="35"/>
      </c>
      <c r="I277" s="3">
        <f>IF(A277="","",IF(DAY(A277+1)=1,SUM($H$3:H277)-SUM($I$2:I276),""))</f>
      </c>
      <c r="J277" s="5">
        <f>IF($A277="","",INDEX('14denní rozpis směn'!$B$3:$F$16,'Plán směn'!$E277+MOD('Plán směn'!$C277,2)*7,4))</f>
      </c>
      <c r="K277" s="5">
        <f>IF($A277="","",INDEX('14denní rozpis směn'!$B$3:$F$16,'Plán směn'!$E277+MOD('Plán směn'!$C277,2)*7,5))</f>
      </c>
      <c r="L277" s="4">
        <f t="shared" si="36"/>
      </c>
      <c r="M277" s="3">
        <f>IF($A277="","",IF(DAY($A277+1)=1,SUM(L$3:L277)-SUM(M$2:M276),""))</f>
      </c>
      <c r="N277" s="48">
        <f t="shared" si="37"/>
      </c>
      <c r="O277" s="44">
        <f t="shared" si="38"/>
      </c>
    </row>
    <row r="278" spans="1:15" ht="12.75">
      <c r="A278" s="43">
        <f t="shared" si="39"/>
      </c>
      <c r="B278" s="41">
        <f t="shared" si="32"/>
      </c>
      <c r="C278" s="41">
        <f t="shared" si="33"/>
      </c>
      <c r="D278" s="41">
        <f>IF(A278="","",COUNTIF(Svátky!$A$2:$A$13,'Plán směn'!A278))</f>
      </c>
      <c r="E278" s="42">
        <f t="shared" si="34"/>
      </c>
      <c r="F278" s="5">
        <f>IF(A278="","",INDEX('14denní rozpis směn'!$B$3:$F$16,'Plán směn'!$E278+MOD('Plán směn'!$C278,2)*7,1))</f>
      </c>
      <c r="G278" s="5">
        <f>IF(B278="","",INDEX('14denní rozpis směn'!$B$3:$F$16,'Plán směn'!$E278+MOD('Plán směn'!$C278,2)*7,2))</f>
      </c>
      <c r="H278" s="4">
        <f t="shared" si="35"/>
      </c>
      <c r="I278" s="3">
        <f>IF(A278="","",IF(DAY(A278+1)=1,SUM($H$3:H278)-SUM($I$2:I277),""))</f>
      </c>
      <c r="J278" s="5">
        <f>IF($A278="","",INDEX('14denní rozpis směn'!$B$3:$F$16,'Plán směn'!$E278+MOD('Plán směn'!$C278,2)*7,4))</f>
      </c>
      <c r="K278" s="5">
        <f>IF($A278="","",INDEX('14denní rozpis směn'!$B$3:$F$16,'Plán směn'!$E278+MOD('Plán směn'!$C278,2)*7,5))</f>
      </c>
      <c r="L278" s="4">
        <f t="shared" si="36"/>
      </c>
      <c r="M278" s="3">
        <f>IF($A278="","",IF(DAY($A278+1)=1,SUM(L$3:L278)-SUM(M$2:M277),""))</f>
      </c>
      <c r="N278" s="48">
        <f t="shared" si="37"/>
      </c>
      <c r="O278" s="44">
        <f t="shared" si="38"/>
      </c>
    </row>
    <row r="279" spans="1:15" ht="12.75">
      <c r="A279" s="43">
        <f t="shared" si="39"/>
      </c>
      <c r="B279" s="41">
        <f t="shared" si="32"/>
      </c>
      <c r="C279" s="41">
        <f t="shared" si="33"/>
      </c>
      <c r="D279" s="41">
        <f>IF(A279="","",COUNTIF(Svátky!$A$2:$A$13,'Plán směn'!A279))</f>
      </c>
      <c r="E279" s="42">
        <f t="shared" si="34"/>
      </c>
      <c r="F279" s="5">
        <f>IF(A279="","",INDEX('14denní rozpis směn'!$B$3:$F$16,'Plán směn'!$E279+MOD('Plán směn'!$C279,2)*7,1))</f>
      </c>
      <c r="G279" s="5">
        <f>IF(B279="","",INDEX('14denní rozpis směn'!$B$3:$F$16,'Plán směn'!$E279+MOD('Plán směn'!$C279,2)*7,2))</f>
      </c>
      <c r="H279" s="4">
        <f t="shared" si="35"/>
      </c>
      <c r="I279" s="3">
        <f>IF(A279="","",IF(DAY(A279+1)=1,SUM($H$3:H279)-SUM($I$2:I278),""))</f>
      </c>
      <c r="J279" s="5">
        <f>IF($A279="","",INDEX('14denní rozpis směn'!$B$3:$F$16,'Plán směn'!$E279+MOD('Plán směn'!$C279,2)*7,4))</f>
      </c>
      <c r="K279" s="5">
        <f>IF($A279="","",INDEX('14denní rozpis směn'!$B$3:$F$16,'Plán směn'!$E279+MOD('Plán směn'!$C279,2)*7,5))</f>
      </c>
      <c r="L279" s="4">
        <f t="shared" si="36"/>
      </c>
      <c r="M279" s="3">
        <f>IF($A279="","",IF(DAY($A279+1)=1,SUM(L$3:L279)-SUM(M$2:M278),""))</f>
      </c>
      <c r="N279" s="48">
        <f t="shared" si="37"/>
      </c>
      <c r="O279" s="44">
        <f t="shared" si="38"/>
      </c>
    </row>
    <row r="280" spans="1:15" ht="12.75">
      <c r="A280" s="43">
        <f t="shared" si="39"/>
      </c>
      <c r="B280" s="41">
        <f t="shared" si="32"/>
      </c>
      <c r="C280" s="41">
        <f t="shared" si="33"/>
      </c>
      <c r="D280" s="41">
        <f>IF(A280="","",COUNTIF(Svátky!$A$2:$A$13,'Plán směn'!A280))</f>
      </c>
      <c r="E280" s="42">
        <f t="shared" si="34"/>
      </c>
      <c r="F280" s="5">
        <f>IF(A280="","",INDEX('14denní rozpis směn'!$B$3:$F$16,'Plán směn'!$E280+MOD('Plán směn'!$C280,2)*7,1))</f>
      </c>
      <c r="G280" s="5">
        <f>IF(B280="","",INDEX('14denní rozpis směn'!$B$3:$F$16,'Plán směn'!$E280+MOD('Plán směn'!$C280,2)*7,2))</f>
      </c>
      <c r="H280" s="4">
        <f t="shared" si="35"/>
      </c>
      <c r="I280" s="3">
        <f>IF(A280="","",IF(DAY(A280+1)=1,SUM($H$3:H280)-SUM($I$2:I279),""))</f>
      </c>
      <c r="J280" s="5">
        <f>IF($A280="","",INDEX('14denní rozpis směn'!$B$3:$F$16,'Plán směn'!$E280+MOD('Plán směn'!$C280,2)*7,4))</f>
      </c>
      <c r="K280" s="5">
        <f>IF($A280="","",INDEX('14denní rozpis směn'!$B$3:$F$16,'Plán směn'!$E280+MOD('Plán směn'!$C280,2)*7,5))</f>
      </c>
      <c r="L280" s="4">
        <f t="shared" si="36"/>
      </c>
      <c r="M280" s="3">
        <f>IF($A280="","",IF(DAY($A280+1)=1,SUM(L$3:L280)-SUM(M$2:M279),""))</f>
      </c>
      <c r="N280" s="48">
        <f t="shared" si="37"/>
      </c>
      <c r="O280" s="44">
        <f t="shared" si="38"/>
      </c>
    </row>
    <row r="281" spans="1:15" ht="12.75">
      <c r="A281" s="43">
        <f t="shared" si="39"/>
      </c>
      <c r="B281" s="41">
        <f t="shared" si="32"/>
      </c>
      <c r="C281" s="41">
        <f t="shared" si="33"/>
      </c>
      <c r="D281" s="41">
        <f>IF(A281="","",COUNTIF(Svátky!$A$2:$A$13,'Plán směn'!A281))</f>
      </c>
      <c r="E281" s="42">
        <f t="shared" si="34"/>
      </c>
      <c r="F281" s="5">
        <f>IF(A281="","",INDEX('14denní rozpis směn'!$B$3:$F$16,'Plán směn'!$E281+MOD('Plán směn'!$C281,2)*7,1))</f>
      </c>
      <c r="G281" s="5">
        <f>IF(B281="","",INDEX('14denní rozpis směn'!$B$3:$F$16,'Plán směn'!$E281+MOD('Plán směn'!$C281,2)*7,2))</f>
      </c>
      <c r="H281" s="4">
        <f t="shared" si="35"/>
      </c>
      <c r="I281" s="3">
        <f>IF(A281="","",IF(DAY(A281+1)=1,SUM($H$3:H281)-SUM($I$2:I280),""))</f>
      </c>
      <c r="J281" s="5">
        <f>IF($A281="","",INDEX('14denní rozpis směn'!$B$3:$F$16,'Plán směn'!$E281+MOD('Plán směn'!$C281,2)*7,4))</f>
      </c>
      <c r="K281" s="5">
        <f>IF($A281="","",INDEX('14denní rozpis směn'!$B$3:$F$16,'Plán směn'!$E281+MOD('Plán směn'!$C281,2)*7,5))</f>
      </c>
      <c r="L281" s="4">
        <f t="shared" si="36"/>
      </c>
      <c r="M281" s="3">
        <f>IF($A281="","",IF(DAY($A281+1)=1,SUM(L$3:L281)-SUM(M$2:M280),""))</f>
      </c>
      <c r="N281" s="48">
        <f t="shared" si="37"/>
      </c>
      <c r="O281" s="44">
        <f t="shared" si="38"/>
      </c>
    </row>
    <row r="282" spans="1:15" ht="12.75">
      <c r="A282" s="43">
        <f t="shared" si="39"/>
      </c>
      <c r="B282" s="41">
        <f t="shared" si="32"/>
      </c>
      <c r="C282" s="41">
        <f t="shared" si="33"/>
      </c>
      <c r="D282" s="41">
        <f>IF(A282="","",COUNTIF(Svátky!$A$2:$A$13,'Plán směn'!A282))</f>
      </c>
      <c r="E282" s="42">
        <f t="shared" si="34"/>
      </c>
      <c r="F282" s="5">
        <f>IF(A282="","",INDEX('14denní rozpis směn'!$B$3:$F$16,'Plán směn'!$E282+MOD('Plán směn'!$C282,2)*7,1))</f>
      </c>
      <c r="G282" s="5">
        <f>IF(B282="","",INDEX('14denní rozpis směn'!$B$3:$F$16,'Plán směn'!$E282+MOD('Plán směn'!$C282,2)*7,2))</f>
      </c>
      <c r="H282" s="4">
        <f t="shared" si="35"/>
      </c>
      <c r="I282" s="3">
        <f>IF(A282="","",IF(DAY(A282+1)=1,SUM($H$3:H282)-SUM($I$2:I281),""))</f>
      </c>
      <c r="J282" s="5">
        <f>IF($A282="","",INDEX('14denní rozpis směn'!$B$3:$F$16,'Plán směn'!$E282+MOD('Plán směn'!$C282,2)*7,4))</f>
      </c>
      <c r="K282" s="5">
        <f>IF($A282="","",INDEX('14denní rozpis směn'!$B$3:$F$16,'Plán směn'!$E282+MOD('Plán směn'!$C282,2)*7,5))</f>
      </c>
      <c r="L282" s="4">
        <f t="shared" si="36"/>
      </c>
      <c r="M282" s="3">
        <f>IF($A282="","",IF(DAY($A282+1)=1,SUM(L$3:L282)-SUM(M$2:M281),""))</f>
      </c>
      <c r="N282" s="48">
        <f t="shared" si="37"/>
      </c>
      <c r="O282" s="44">
        <f t="shared" si="38"/>
      </c>
    </row>
    <row r="283" spans="1:15" ht="12.75">
      <c r="A283" s="43">
        <f t="shared" si="39"/>
      </c>
      <c r="B283" s="41">
        <f t="shared" si="32"/>
      </c>
      <c r="C283" s="41">
        <f t="shared" si="33"/>
      </c>
      <c r="D283" s="41">
        <f>IF(A283="","",COUNTIF(Svátky!$A$2:$A$13,'Plán směn'!A283))</f>
      </c>
      <c r="E283" s="42">
        <f t="shared" si="34"/>
      </c>
      <c r="F283" s="5">
        <f>IF(A283="","",INDEX('14denní rozpis směn'!$B$3:$F$16,'Plán směn'!$E283+MOD('Plán směn'!$C283,2)*7,1))</f>
      </c>
      <c r="G283" s="5">
        <f>IF(B283="","",INDEX('14denní rozpis směn'!$B$3:$F$16,'Plán směn'!$E283+MOD('Plán směn'!$C283,2)*7,2))</f>
      </c>
      <c r="H283" s="4">
        <f t="shared" si="35"/>
      </c>
      <c r="I283" s="3">
        <f>IF(A283="","",IF(DAY(A283+1)=1,SUM($H$3:H283)-SUM($I$2:I282),""))</f>
      </c>
      <c r="J283" s="5">
        <f>IF($A283="","",INDEX('14denní rozpis směn'!$B$3:$F$16,'Plán směn'!$E283+MOD('Plán směn'!$C283,2)*7,4))</f>
      </c>
      <c r="K283" s="5">
        <f>IF($A283="","",INDEX('14denní rozpis směn'!$B$3:$F$16,'Plán směn'!$E283+MOD('Plán směn'!$C283,2)*7,5))</f>
      </c>
      <c r="L283" s="4">
        <f t="shared" si="36"/>
      </c>
      <c r="M283" s="3">
        <f>IF($A283="","",IF(DAY($A283+1)=1,SUM(L$3:L283)-SUM(M$2:M282),""))</f>
      </c>
      <c r="N283" s="48">
        <f t="shared" si="37"/>
      </c>
      <c r="O283" s="44">
        <f t="shared" si="38"/>
      </c>
    </row>
    <row r="284" spans="1:15" ht="12.75">
      <c r="A284" s="43">
        <f t="shared" si="39"/>
      </c>
      <c r="B284" s="41">
        <f t="shared" si="32"/>
      </c>
      <c r="C284" s="41">
        <f t="shared" si="33"/>
      </c>
      <c r="D284" s="41">
        <f>IF(A284="","",COUNTIF(Svátky!$A$2:$A$13,'Plán směn'!A284))</f>
      </c>
      <c r="E284" s="42">
        <f t="shared" si="34"/>
      </c>
      <c r="F284" s="5">
        <f>IF(A284="","",INDEX('14denní rozpis směn'!$B$3:$F$16,'Plán směn'!$E284+MOD('Plán směn'!$C284,2)*7,1))</f>
      </c>
      <c r="G284" s="5">
        <f>IF(B284="","",INDEX('14denní rozpis směn'!$B$3:$F$16,'Plán směn'!$E284+MOD('Plán směn'!$C284,2)*7,2))</f>
      </c>
      <c r="H284" s="4">
        <f t="shared" si="35"/>
      </c>
      <c r="I284" s="3">
        <f>IF(A284="","",IF(DAY(A284+1)=1,SUM($H$3:H284)-SUM($I$2:I283),""))</f>
      </c>
      <c r="J284" s="5">
        <f>IF($A284="","",INDEX('14denní rozpis směn'!$B$3:$F$16,'Plán směn'!$E284+MOD('Plán směn'!$C284,2)*7,4))</f>
      </c>
      <c r="K284" s="5">
        <f>IF($A284="","",INDEX('14denní rozpis směn'!$B$3:$F$16,'Plán směn'!$E284+MOD('Plán směn'!$C284,2)*7,5))</f>
      </c>
      <c r="L284" s="4">
        <f t="shared" si="36"/>
      </c>
      <c r="M284" s="3">
        <f>IF($A284="","",IF(DAY($A284+1)=1,SUM(L$3:L284)-SUM(M$2:M283),""))</f>
      </c>
      <c r="N284" s="48">
        <f t="shared" si="37"/>
      </c>
      <c r="O284" s="44">
        <f t="shared" si="38"/>
      </c>
    </row>
    <row r="285" spans="1:15" ht="12.75">
      <c r="A285" s="43">
        <f t="shared" si="39"/>
      </c>
      <c r="B285" s="41">
        <f t="shared" si="32"/>
      </c>
      <c r="C285" s="41">
        <f t="shared" si="33"/>
      </c>
      <c r="D285" s="41">
        <f>IF(A285="","",COUNTIF(Svátky!$A$2:$A$13,'Plán směn'!A285))</f>
      </c>
      <c r="E285" s="42">
        <f t="shared" si="34"/>
      </c>
      <c r="F285" s="5">
        <f>IF(A285="","",INDEX('14denní rozpis směn'!$B$3:$F$16,'Plán směn'!$E285+MOD('Plán směn'!$C285,2)*7,1))</f>
      </c>
      <c r="G285" s="5">
        <f>IF(B285="","",INDEX('14denní rozpis směn'!$B$3:$F$16,'Plán směn'!$E285+MOD('Plán směn'!$C285,2)*7,2))</f>
      </c>
      <c r="H285" s="4">
        <f t="shared" si="35"/>
      </c>
      <c r="I285" s="3">
        <f>IF(A285="","",IF(DAY(A285+1)=1,SUM($H$3:H285)-SUM($I$2:I284),""))</f>
      </c>
      <c r="J285" s="5">
        <f>IF($A285="","",INDEX('14denní rozpis směn'!$B$3:$F$16,'Plán směn'!$E285+MOD('Plán směn'!$C285,2)*7,4))</f>
      </c>
      <c r="K285" s="5">
        <f>IF($A285="","",INDEX('14denní rozpis směn'!$B$3:$F$16,'Plán směn'!$E285+MOD('Plán směn'!$C285,2)*7,5))</f>
      </c>
      <c r="L285" s="4">
        <f t="shared" si="36"/>
      </c>
      <c r="M285" s="3">
        <f>IF($A285="","",IF(DAY($A285+1)=1,SUM(L$3:L285)-SUM(M$2:M284),""))</f>
      </c>
      <c r="N285" s="48">
        <f t="shared" si="37"/>
      </c>
      <c r="O285" s="44">
        <f t="shared" si="38"/>
      </c>
    </row>
    <row r="286" spans="1:15" ht="12.75">
      <c r="A286" s="43">
        <f t="shared" si="39"/>
      </c>
      <c r="B286" s="41">
        <f t="shared" si="32"/>
      </c>
      <c r="C286" s="41">
        <f t="shared" si="33"/>
      </c>
      <c r="D286" s="41">
        <f>IF(A286="","",COUNTIF(Svátky!$A$2:$A$13,'Plán směn'!A286))</f>
      </c>
      <c r="E286" s="42">
        <f t="shared" si="34"/>
      </c>
      <c r="F286" s="5">
        <f>IF(A286="","",INDEX('14denní rozpis směn'!$B$3:$F$16,'Plán směn'!$E286+MOD('Plán směn'!$C286,2)*7,1))</f>
      </c>
      <c r="G286" s="5">
        <f>IF(B286="","",INDEX('14denní rozpis směn'!$B$3:$F$16,'Plán směn'!$E286+MOD('Plán směn'!$C286,2)*7,2))</f>
      </c>
      <c r="H286" s="4">
        <f t="shared" si="35"/>
      </c>
      <c r="I286" s="3">
        <f>IF(A286="","",IF(DAY(A286+1)=1,SUM($H$3:H286)-SUM($I$2:I285),""))</f>
      </c>
      <c r="J286" s="5">
        <f>IF($A286="","",INDEX('14denní rozpis směn'!$B$3:$F$16,'Plán směn'!$E286+MOD('Plán směn'!$C286,2)*7,4))</f>
      </c>
      <c r="K286" s="5">
        <f>IF($A286="","",INDEX('14denní rozpis směn'!$B$3:$F$16,'Plán směn'!$E286+MOD('Plán směn'!$C286,2)*7,5))</f>
      </c>
      <c r="L286" s="4">
        <f t="shared" si="36"/>
      </c>
      <c r="M286" s="3">
        <f>IF($A286="","",IF(DAY($A286+1)=1,SUM(L$3:L286)-SUM(M$2:M285),""))</f>
      </c>
      <c r="N286" s="48">
        <f t="shared" si="37"/>
      </c>
      <c r="O286" s="44">
        <f t="shared" si="38"/>
      </c>
    </row>
    <row r="287" spans="1:15" ht="12.75">
      <c r="A287" s="43">
        <f t="shared" si="39"/>
      </c>
      <c r="B287" s="41">
        <f t="shared" si="32"/>
      </c>
      <c r="C287" s="41">
        <f t="shared" si="33"/>
      </c>
      <c r="D287" s="41">
        <f>IF(A287="","",COUNTIF(Svátky!$A$2:$A$13,'Plán směn'!A287))</f>
      </c>
      <c r="E287" s="42">
        <f t="shared" si="34"/>
      </c>
      <c r="F287" s="5">
        <f>IF(A287="","",INDEX('14denní rozpis směn'!$B$3:$F$16,'Plán směn'!$E287+MOD('Plán směn'!$C287,2)*7,1))</f>
      </c>
      <c r="G287" s="5">
        <f>IF(B287="","",INDEX('14denní rozpis směn'!$B$3:$F$16,'Plán směn'!$E287+MOD('Plán směn'!$C287,2)*7,2))</f>
      </c>
      <c r="H287" s="4">
        <f t="shared" si="35"/>
      </c>
      <c r="I287" s="3">
        <f>IF(A287="","",IF(DAY(A287+1)=1,SUM($H$3:H287)-SUM($I$2:I286),""))</f>
      </c>
      <c r="J287" s="5">
        <f>IF($A287="","",INDEX('14denní rozpis směn'!$B$3:$F$16,'Plán směn'!$E287+MOD('Plán směn'!$C287,2)*7,4))</f>
      </c>
      <c r="K287" s="5">
        <f>IF($A287="","",INDEX('14denní rozpis směn'!$B$3:$F$16,'Plán směn'!$E287+MOD('Plán směn'!$C287,2)*7,5))</f>
      </c>
      <c r="L287" s="4">
        <f t="shared" si="36"/>
      </c>
      <c r="M287" s="3">
        <f>IF($A287="","",IF(DAY($A287+1)=1,SUM(L$3:L287)-SUM(M$2:M286),""))</f>
      </c>
      <c r="N287" s="48">
        <f t="shared" si="37"/>
      </c>
      <c r="O287" s="44">
        <f t="shared" si="38"/>
      </c>
    </row>
    <row r="288" spans="1:15" ht="12.75">
      <c r="A288" s="43">
        <f t="shared" si="39"/>
      </c>
      <c r="B288" s="41">
        <f t="shared" si="32"/>
      </c>
      <c r="C288" s="41">
        <f t="shared" si="33"/>
      </c>
      <c r="D288" s="41">
        <f>IF(A288="","",COUNTIF(Svátky!$A$2:$A$13,'Plán směn'!A288))</f>
      </c>
      <c r="E288" s="42">
        <f t="shared" si="34"/>
      </c>
      <c r="F288" s="5">
        <f>IF(A288="","",INDEX('14denní rozpis směn'!$B$3:$F$16,'Plán směn'!$E288+MOD('Plán směn'!$C288,2)*7,1))</f>
      </c>
      <c r="G288" s="5">
        <f>IF(B288="","",INDEX('14denní rozpis směn'!$B$3:$F$16,'Plán směn'!$E288+MOD('Plán směn'!$C288,2)*7,2))</f>
      </c>
      <c r="H288" s="4">
        <f t="shared" si="35"/>
      </c>
      <c r="I288" s="3">
        <f>IF(A288="","",IF(DAY(A288+1)=1,SUM($H$3:H288)-SUM($I$2:I287),""))</f>
      </c>
      <c r="J288" s="5">
        <f>IF($A288="","",INDEX('14denní rozpis směn'!$B$3:$F$16,'Plán směn'!$E288+MOD('Plán směn'!$C288,2)*7,4))</f>
      </c>
      <c r="K288" s="5">
        <f>IF($A288="","",INDEX('14denní rozpis směn'!$B$3:$F$16,'Plán směn'!$E288+MOD('Plán směn'!$C288,2)*7,5))</f>
      </c>
      <c r="L288" s="4">
        <f t="shared" si="36"/>
      </c>
      <c r="M288" s="3">
        <f>IF($A288="","",IF(DAY($A288+1)=1,SUM(L$3:L288)-SUM(M$2:M287),""))</f>
      </c>
      <c r="N288" s="48">
        <f t="shared" si="37"/>
      </c>
      <c r="O288" s="44">
        <f t="shared" si="38"/>
      </c>
    </row>
    <row r="289" spans="1:15" ht="12.75">
      <c r="A289" s="43">
        <f t="shared" si="39"/>
      </c>
      <c r="B289" s="41">
        <f t="shared" si="32"/>
      </c>
      <c r="C289" s="41">
        <f t="shared" si="33"/>
      </c>
      <c r="D289" s="41">
        <f>IF(A289="","",COUNTIF(Svátky!$A$2:$A$13,'Plán směn'!A289))</f>
      </c>
      <c r="E289" s="42">
        <f t="shared" si="34"/>
      </c>
      <c r="F289" s="5">
        <f>IF(A289="","",INDEX('14denní rozpis směn'!$B$3:$F$16,'Plán směn'!$E289+MOD('Plán směn'!$C289,2)*7,1))</f>
      </c>
      <c r="G289" s="5">
        <f>IF(B289="","",INDEX('14denní rozpis směn'!$B$3:$F$16,'Plán směn'!$E289+MOD('Plán směn'!$C289,2)*7,2))</f>
      </c>
      <c r="H289" s="4">
        <f t="shared" si="35"/>
      </c>
      <c r="I289" s="3">
        <f>IF(A289="","",IF(DAY(A289+1)=1,SUM($H$3:H289)-SUM($I$2:I288),""))</f>
      </c>
      <c r="J289" s="5">
        <f>IF($A289="","",INDEX('14denní rozpis směn'!$B$3:$F$16,'Plán směn'!$E289+MOD('Plán směn'!$C289,2)*7,4))</f>
      </c>
      <c r="K289" s="5">
        <f>IF($A289="","",INDEX('14denní rozpis směn'!$B$3:$F$16,'Plán směn'!$E289+MOD('Plán směn'!$C289,2)*7,5))</f>
      </c>
      <c r="L289" s="4">
        <f t="shared" si="36"/>
      </c>
      <c r="M289" s="3">
        <f>IF($A289="","",IF(DAY($A289+1)=1,SUM(L$3:L289)-SUM(M$2:M288),""))</f>
      </c>
      <c r="N289" s="48">
        <f t="shared" si="37"/>
      </c>
      <c r="O289" s="44">
        <f t="shared" si="38"/>
      </c>
    </row>
    <row r="290" spans="1:15" ht="12.75">
      <c r="A290" s="43">
        <f t="shared" si="39"/>
      </c>
      <c r="B290" s="41">
        <f t="shared" si="32"/>
      </c>
      <c r="C290" s="41">
        <f t="shared" si="33"/>
      </c>
      <c r="D290" s="41">
        <f>IF(A290="","",COUNTIF(Svátky!$A$2:$A$13,'Plán směn'!A290))</f>
      </c>
      <c r="E290" s="42">
        <f t="shared" si="34"/>
      </c>
      <c r="F290" s="5">
        <f>IF(A290="","",INDEX('14denní rozpis směn'!$B$3:$F$16,'Plán směn'!$E290+MOD('Plán směn'!$C290,2)*7,1))</f>
      </c>
      <c r="G290" s="5">
        <f>IF(B290="","",INDEX('14denní rozpis směn'!$B$3:$F$16,'Plán směn'!$E290+MOD('Plán směn'!$C290,2)*7,2))</f>
      </c>
      <c r="H290" s="4">
        <f t="shared" si="35"/>
      </c>
      <c r="I290" s="3">
        <f>IF(A290="","",IF(DAY(A290+1)=1,SUM($H$3:H290)-SUM($I$2:I289),""))</f>
      </c>
      <c r="J290" s="5">
        <f>IF($A290="","",INDEX('14denní rozpis směn'!$B$3:$F$16,'Plán směn'!$E290+MOD('Plán směn'!$C290,2)*7,4))</f>
      </c>
      <c r="K290" s="5">
        <f>IF($A290="","",INDEX('14denní rozpis směn'!$B$3:$F$16,'Plán směn'!$E290+MOD('Plán směn'!$C290,2)*7,5))</f>
      </c>
      <c r="L290" s="4">
        <f t="shared" si="36"/>
      </c>
      <c r="M290" s="3">
        <f>IF($A290="","",IF(DAY($A290+1)=1,SUM(L$3:L290)-SUM(M$2:M289),""))</f>
      </c>
      <c r="N290" s="48">
        <f t="shared" si="37"/>
      </c>
      <c r="O290" s="44">
        <f t="shared" si="38"/>
      </c>
    </row>
    <row r="291" spans="1:15" ht="12.75">
      <c r="A291" s="43">
        <f t="shared" si="39"/>
      </c>
      <c r="B291" s="41">
        <f t="shared" si="32"/>
      </c>
      <c r="C291" s="41">
        <f t="shared" si="33"/>
      </c>
      <c r="D291" s="41">
        <f>IF(A291="","",COUNTIF(Svátky!$A$2:$A$13,'Plán směn'!A291))</f>
      </c>
      <c r="E291" s="42">
        <f t="shared" si="34"/>
      </c>
      <c r="F291" s="5">
        <f>IF(A291="","",INDEX('14denní rozpis směn'!$B$3:$F$16,'Plán směn'!$E291+MOD('Plán směn'!$C291,2)*7,1))</f>
      </c>
      <c r="G291" s="5">
        <f>IF(B291="","",INDEX('14denní rozpis směn'!$B$3:$F$16,'Plán směn'!$E291+MOD('Plán směn'!$C291,2)*7,2))</f>
      </c>
      <c r="H291" s="4">
        <f t="shared" si="35"/>
      </c>
      <c r="I291" s="3">
        <f>IF(A291="","",IF(DAY(A291+1)=1,SUM($H$3:H291)-SUM($I$2:I290),""))</f>
      </c>
      <c r="J291" s="5">
        <f>IF($A291="","",INDEX('14denní rozpis směn'!$B$3:$F$16,'Plán směn'!$E291+MOD('Plán směn'!$C291,2)*7,4))</f>
      </c>
      <c r="K291" s="5">
        <f>IF($A291="","",INDEX('14denní rozpis směn'!$B$3:$F$16,'Plán směn'!$E291+MOD('Plán směn'!$C291,2)*7,5))</f>
      </c>
      <c r="L291" s="4">
        <f t="shared" si="36"/>
      </c>
      <c r="M291" s="3">
        <f>IF($A291="","",IF(DAY($A291+1)=1,SUM(L$3:L291)-SUM(M$2:M290),""))</f>
      </c>
      <c r="N291" s="48">
        <f t="shared" si="37"/>
      </c>
      <c r="O291" s="44">
        <f t="shared" si="38"/>
      </c>
    </row>
    <row r="292" spans="1:15" ht="12.75">
      <c r="A292" s="43">
        <f t="shared" si="39"/>
      </c>
      <c r="B292" s="41">
        <f t="shared" si="32"/>
      </c>
      <c r="C292" s="41">
        <f t="shared" si="33"/>
      </c>
      <c r="D292" s="41">
        <f>IF(A292="","",COUNTIF(Svátky!$A$2:$A$13,'Plán směn'!A292))</f>
      </c>
      <c r="E292" s="42">
        <f t="shared" si="34"/>
      </c>
      <c r="F292" s="5">
        <f>IF(A292="","",INDEX('14denní rozpis směn'!$B$3:$F$16,'Plán směn'!$E292+MOD('Plán směn'!$C292,2)*7,1))</f>
      </c>
      <c r="G292" s="5">
        <f>IF(B292="","",INDEX('14denní rozpis směn'!$B$3:$F$16,'Plán směn'!$E292+MOD('Plán směn'!$C292,2)*7,2))</f>
      </c>
      <c r="H292" s="4">
        <f t="shared" si="35"/>
      </c>
      <c r="I292" s="3">
        <f>IF(A292="","",IF(DAY(A292+1)=1,SUM($H$3:H292)-SUM($I$2:I291),""))</f>
      </c>
      <c r="J292" s="5">
        <f>IF($A292="","",INDEX('14denní rozpis směn'!$B$3:$F$16,'Plán směn'!$E292+MOD('Plán směn'!$C292,2)*7,4))</f>
      </c>
      <c r="K292" s="5">
        <f>IF($A292="","",INDEX('14denní rozpis směn'!$B$3:$F$16,'Plán směn'!$E292+MOD('Plán směn'!$C292,2)*7,5))</f>
      </c>
      <c r="L292" s="4">
        <f t="shared" si="36"/>
      </c>
      <c r="M292" s="3">
        <f>IF($A292="","",IF(DAY($A292+1)=1,SUM(L$3:L292)-SUM(M$2:M291),""))</f>
      </c>
      <c r="N292" s="48">
        <f t="shared" si="37"/>
      </c>
      <c r="O292" s="44">
        <f t="shared" si="38"/>
      </c>
    </row>
    <row r="293" spans="1:15" ht="12.75">
      <c r="A293" s="43">
        <f t="shared" si="39"/>
      </c>
      <c r="B293" s="41">
        <f t="shared" si="32"/>
      </c>
      <c r="C293" s="41">
        <f t="shared" si="33"/>
      </c>
      <c r="D293" s="41">
        <f>IF(A293="","",COUNTIF(Svátky!$A$2:$A$13,'Plán směn'!A293))</f>
      </c>
      <c r="E293" s="42">
        <f t="shared" si="34"/>
      </c>
      <c r="F293" s="5">
        <f>IF(A293="","",INDEX('14denní rozpis směn'!$B$3:$F$16,'Plán směn'!$E293+MOD('Plán směn'!$C293,2)*7,1))</f>
      </c>
      <c r="G293" s="5">
        <f>IF(B293="","",INDEX('14denní rozpis směn'!$B$3:$F$16,'Plán směn'!$E293+MOD('Plán směn'!$C293,2)*7,2))</f>
      </c>
      <c r="H293" s="4">
        <f t="shared" si="35"/>
      </c>
      <c r="I293" s="3">
        <f>IF(A293="","",IF(DAY(A293+1)=1,SUM($H$3:H293)-SUM($I$2:I292),""))</f>
      </c>
      <c r="J293" s="5">
        <f>IF($A293="","",INDEX('14denní rozpis směn'!$B$3:$F$16,'Plán směn'!$E293+MOD('Plán směn'!$C293,2)*7,4))</f>
      </c>
      <c r="K293" s="5">
        <f>IF($A293="","",INDEX('14denní rozpis směn'!$B$3:$F$16,'Plán směn'!$E293+MOD('Plán směn'!$C293,2)*7,5))</f>
      </c>
      <c r="L293" s="4">
        <f t="shared" si="36"/>
      </c>
      <c r="M293" s="3">
        <f>IF($A293="","",IF(DAY($A293+1)=1,SUM(L$3:L293)-SUM(M$2:M292),""))</f>
      </c>
      <c r="N293" s="48">
        <f t="shared" si="37"/>
      </c>
      <c r="O293" s="44">
        <f t="shared" si="38"/>
      </c>
    </row>
    <row r="294" spans="1:15" ht="12.75">
      <c r="A294" s="43">
        <f t="shared" si="39"/>
      </c>
      <c r="B294" s="41">
        <f t="shared" si="32"/>
      </c>
      <c r="C294" s="41">
        <f t="shared" si="33"/>
      </c>
      <c r="D294" s="41">
        <f>IF(A294="","",COUNTIF(Svátky!$A$2:$A$13,'Plán směn'!A294))</f>
      </c>
      <c r="E294" s="42">
        <f t="shared" si="34"/>
      </c>
      <c r="F294" s="5">
        <f>IF(A294="","",INDEX('14denní rozpis směn'!$B$3:$F$16,'Plán směn'!$E294+MOD('Plán směn'!$C294,2)*7,1))</f>
      </c>
      <c r="G294" s="5">
        <f>IF(B294="","",INDEX('14denní rozpis směn'!$B$3:$F$16,'Plán směn'!$E294+MOD('Plán směn'!$C294,2)*7,2))</f>
      </c>
      <c r="H294" s="4">
        <f t="shared" si="35"/>
      </c>
      <c r="I294" s="3">
        <f>IF(A294="","",IF(DAY(A294+1)=1,SUM($H$3:H294)-SUM($I$2:I293),""))</f>
      </c>
      <c r="J294" s="5">
        <f>IF($A294="","",INDEX('14denní rozpis směn'!$B$3:$F$16,'Plán směn'!$E294+MOD('Plán směn'!$C294,2)*7,4))</f>
      </c>
      <c r="K294" s="5">
        <f>IF($A294="","",INDEX('14denní rozpis směn'!$B$3:$F$16,'Plán směn'!$E294+MOD('Plán směn'!$C294,2)*7,5))</f>
      </c>
      <c r="L294" s="4">
        <f t="shared" si="36"/>
      </c>
      <c r="M294" s="3">
        <f>IF($A294="","",IF(DAY($A294+1)=1,SUM(L$3:L294)-SUM(M$2:M293),""))</f>
      </c>
      <c r="N294" s="48">
        <f t="shared" si="37"/>
      </c>
      <c r="O294" s="44">
        <f t="shared" si="38"/>
      </c>
    </row>
    <row r="295" spans="1:15" ht="12.75">
      <c r="A295" s="43">
        <f t="shared" si="39"/>
      </c>
      <c r="B295" s="41">
        <f t="shared" si="32"/>
      </c>
      <c r="C295" s="41">
        <f t="shared" si="33"/>
      </c>
      <c r="D295" s="41">
        <f>IF(A295="","",COUNTIF(Svátky!$A$2:$A$13,'Plán směn'!A295))</f>
      </c>
      <c r="E295" s="42">
        <f t="shared" si="34"/>
      </c>
      <c r="F295" s="5">
        <f>IF(A295="","",INDEX('14denní rozpis směn'!$B$3:$F$16,'Plán směn'!$E295+MOD('Plán směn'!$C295,2)*7,1))</f>
      </c>
      <c r="G295" s="5">
        <f>IF(B295="","",INDEX('14denní rozpis směn'!$B$3:$F$16,'Plán směn'!$E295+MOD('Plán směn'!$C295,2)*7,2))</f>
      </c>
      <c r="H295" s="4">
        <f t="shared" si="35"/>
      </c>
      <c r="I295" s="3">
        <f>IF(A295="","",IF(DAY(A295+1)=1,SUM($H$3:H295)-SUM($I$2:I294),""))</f>
      </c>
      <c r="J295" s="5">
        <f>IF($A295="","",INDEX('14denní rozpis směn'!$B$3:$F$16,'Plán směn'!$E295+MOD('Plán směn'!$C295,2)*7,4))</f>
      </c>
      <c r="K295" s="5">
        <f>IF($A295="","",INDEX('14denní rozpis směn'!$B$3:$F$16,'Plán směn'!$E295+MOD('Plán směn'!$C295,2)*7,5))</f>
      </c>
      <c r="L295" s="4">
        <f t="shared" si="36"/>
      </c>
      <c r="M295" s="3">
        <f>IF($A295="","",IF(DAY($A295+1)=1,SUM(L$3:L295)-SUM(M$2:M294),""))</f>
      </c>
      <c r="N295" s="48">
        <f t="shared" si="37"/>
      </c>
      <c r="O295" s="44">
        <f t="shared" si="38"/>
      </c>
    </row>
    <row r="296" spans="1:15" ht="12.75">
      <c r="A296" s="43">
        <f t="shared" si="39"/>
      </c>
      <c r="B296" s="41">
        <f t="shared" si="32"/>
      </c>
      <c r="C296" s="41">
        <f t="shared" si="33"/>
      </c>
      <c r="D296" s="41">
        <f>IF(A296="","",COUNTIF(Svátky!$A$2:$A$13,'Plán směn'!A296))</f>
      </c>
      <c r="E296" s="42">
        <f t="shared" si="34"/>
      </c>
      <c r="F296" s="5">
        <f>IF(A296="","",INDEX('14denní rozpis směn'!$B$3:$F$16,'Plán směn'!$E296+MOD('Plán směn'!$C296,2)*7,1))</f>
      </c>
      <c r="G296" s="5">
        <f>IF(B296="","",INDEX('14denní rozpis směn'!$B$3:$F$16,'Plán směn'!$E296+MOD('Plán směn'!$C296,2)*7,2))</f>
      </c>
      <c r="H296" s="4">
        <f t="shared" si="35"/>
      </c>
      <c r="I296" s="3">
        <f>IF(A296="","",IF(DAY(A296+1)=1,SUM($H$3:H296)-SUM($I$2:I295),""))</f>
      </c>
      <c r="J296" s="5">
        <f>IF($A296="","",INDEX('14denní rozpis směn'!$B$3:$F$16,'Plán směn'!$E296+MOD('Plán směn'!$C296,2)*7,4))</f>
      </c>
      <c r="K296" s="5">
        <f>IF($A296="","",INDEX('14denní rozpis směn'!$B$3:$F$16,'Plán směn'!$E296+MOD('Plán směn'!$C296,2)*7,5))</f>
      </c>
      <c r="L296" s="4">
        <f t="shared" si="36"/>
      </c>
      <c r="M296" s="3">
        <f>IF($A296="","",IF(DAY($A296+1)=1,SUM(L$3:L296)-SUM(M$2:M295),""))</f>
      </c>
      <c r="N296" s="48">
        <f t="shared" si="37"/>
      </c>
      <c r="O296" s="44">
        <f t="shared" si="38"/>
      </c>
    </row>
    <row r="297" spans="1:15" ht="12.75">
      <c r="A297" s="43">
        <f t="shared" si="39"/>
      </c>
      <c r="B297" s="41">
        <f t="shared" si="32"/>
      </c>
      <c r="C297" s="41">
        <f t="shared" si="33"/>
      </c>
      <c r="D297" s="41">
        <f>IF(A297="","",COUNTIF(Svátky!$A$2:$A$13,'Plán směn'!A297))</f>
      </c>
      <c r="E297" s="42">
        <f t="shared" si="34"/>
      </c>
      <c r="F297" s="5">
        <f>IF(A297="","",INDEX('14denní rozpis směn'!$B$3:$F$16,'Plán směn'!$E297+MOD('Plán směn'!$C297,2)*7,1))</f>
      </c>
      <c r="G297" s="5">
        <f>IF(B297="","",INDEX('14denní rozpis směn'!$B$3:$F$16,'Plán směn'!$E297+MOD('Plán směn'!$C297,2)*7,2))</f>
      </c>
      <c r="H297" s="4">
        <f t="shared" si="35"/>
      </c>
      <c r="I297" s="3">
        <f>IF(A297="","",IF(DAY(A297+1)=1,SUM($H$3:H297)-SUM($I$2:I296),""))</f>
      </c>
      <c r="J297" s="5">
        <f>IF($A297="","",INDEX('14denní rozpis směn'!$B$3:$F$16,'Plán směn'!$E297+MOD('Plán směn'!$C297,2)*7,4))</f>
      </c>
      <c r="K297" s="5">
        <f>IF($A297="","",INDEX('14denní rozpis směn'!$B$3:$F$16,'Plán směn'!$E297+MOD('Plán směn'!$C297,2)*7,5))</f>
      </c>
      <c r="L297" s="4">
        <f t="shared" si="36"/>
      </c>
      <c r="M297" s="3">
        <f>IF($A297="","",IF(DAY($A297+1)=1,SUM(L$3:L297)-SUM(M$2:M296),""))</f>
      </c>
      <c r="N297" s="48">
        <f t="shared" si="37"/>
      </c>
      <c r="O297" s="44">
        <f t="shared" si="38"/>
      </c>
    </row>
    <row r="298" spans="1:15" ht="12.75">
      <c r="A298" s="43">
        <f t="shared" si="39"/>
      </c>
      <c r="B298" s="41">
        <f t="shared" si="32"/>
      </c>
      <c r="C298" s="41">
        <f t="shared" si="33"/>
      </c>
      <c r="D298" s="41">
        <f>IF(A298="","",COUNTIF(Svátky!$A$2:$A$13,'Plán směn'!A298))</f>
      </c>
      <c r="E298" s="42">
        <f t="shared" si="34"/>
      </c>
      <c r="F298" s="5">
        <f>IF(A298="","",INDEX('14denní rozpis směn'!$B$3:$F$16,'Plán směn'!$E298+MOD('Plán směn'!$C298,2)*7,1))</f>
      </c>
      <c r="G298" s="5">
        <f>IF(B298="","",INDEX('14denní rozpis směn'!$B$3:$F$16,'Plán směn'!$E298+MOD('Plán směn'!$C298,2)*7,2))</f>
      </c>
      <c r="H298" s="4">
        <f t="shared" si="35"/>
      </c>
      <c r="I298" s="3">
        <f>IF(A298="","",IF(DAY(A298+1)=1,SUM($H$3:H298)-SUM($I$2:I297),""))</f>
      </c>
      <c r="J298" s="5">
        <f>IF($A298="","",INDEX('14denní rozpis směn'!$B$3:$F$16,'Plán směn'!$E298+MOD('Plán směn'!$C298,2)*7,4))</f>
      </c>
      <c r="K298" s="5">
        <f>IF($A298="","",INDEX('14denní rozpis směn'!$B$3:$F$16,'Plán směn'!$E298+MOD('Plán směn'!$C298,2)*7,5))</f>
      </c>
      <c r="L298" s="4">
        <f t="shared" si="36"/>
      </c>
      <c r="M298" s="3">
        <f>IF($A298="","",IF(DAY($A298+1)=1,SUM(L$3:L298)-SUM(M$2:M297),""))</f>
      </c>
      <c r="N298" s="48">
        <f t="shared" si="37"/>
      </c>
      <c r="O298" s="44">
        <f t="shared" si="38"/>
      </c>
    </row>
    <row r="299" spans="1:15" ht="12.75">
      <c r="A299" s="43">
        <f t="shared" si="39"/>
      </c>
      <c r="B299" s="41">
        <f t="shared" si="32"/>
      </c>
      <c r="C299" s="41">
        <f t="shared" si="33"/>
      </c>
      <c r="D299" s="41">
        <f>IF(A299="","",COUNTIF(Svátky!$A$2:$A$13,'Plán směn'!A299))</f>
      </c>
      <c r="E299" s="42">
        <f t="shared" si="34"/>
      </c>
      <c r="F299" s="5">
        <f>IF(A299="","",INDEX('14denní rozpis směn'!$B$3:$F$16,'Plán směn'!$E299+MOD('Plán směn'!$C299,2)*7,1))</f>
      </c>
      <c r="G299" s="5">
        <f>IF(B299="","",INDEX('14denní rozpis směn'!$B$3:$F$16,'Plán směn'!$E299+MOD('Plán směn'!$C299,2)*7,2))</f>
      </c>
      <c r="H299" s="4">
        <f t="shared" si="35"/>
      </c>
      <c r="I299" s="3">
        <f>IF(A299="","",IF(DAY(A299+1)=1,SUM($H$3:H299)-SUM($I$2:I298),""))</f>
      </c>
      <c r="J299" s="5">
        <f>IF($A299="","",INDEX('14denní rozpis směn'!$B$3:$F$16,'Plán směn'!$E299+MOD('Plán směn'!$C299,2)*7,4))</f>
      </c>
      <c r="K299" s="5">
        <f>IF($A299="","",INDEX('14denní rozpis směn'!$B$3:$F$16,'Plán směn'!$E299+MOD('Plán směn'!$C299,2)*7,5))</f>
      </c>
      <c r="L299" s="4">
        <f t="shared" si="36"/>
      </c>
      <c r="M299" s="3">
        <f>IF($A299="","",IF(DAY($A299+1)=1,SUM(L$3:L299)-SUM(M$2:M298),""))</f>
      </c>
      <c r="N299" s="48">
        <f t="shared" si="37"/>
      </c>
      <c r="O299" s="44">
        <f t="shared" si="38"/>
      </c>
    </row>
    <row r="300" spans="1:15" ht="12.75">
      <c r="A300" s="43">
        <f t="shared" si="39"/>
      </c>
      <c r="B300" s="41">
        <f t="shared" si="32"/>
      </c>
      <c r="C300" s="41">
        <f t="shared" si="33"/>
      </c>
      <c r="D300" s="41">
        <f>IF(A300="","",COUNTIF(Svátky!$A$2:$A$13,'Plán směn'!A300))</f>
      </c>
      <c r="E300" s="42">
        <f t="shared" si="34"/>
      </c>
      <c r="F300" s="5">
        <f>IF(A300="","",INDEX('14denní rozpis směn'!$B$3:$F$16,'Plán směn'!$E300+MOD('Plán směn'!$C300,2)*7,1))</f>
      </c>
      <c r="G300" s="5">
        <f>IF(B300="","",INDEX('14denní rozpis směn'!$B$3:$F$16,'Plán směn'!$E300+MOD('Plán směn'!$C300,2)*7,2))</f>
      </c>
      <c r="H300" s="4">
        <f t="shared" si="35"/>
      </c>
      <c r="I300" s="3">
        <f>IF(A300="","",IF(DAY(A300+1)=1,SUM($H$3:H300)-SUM($I$2:I299),""))</f>
      </c>
      <c r="J300" s="5">
        <f>IF($A300="","",INDEX('14denní rozpis směn'!$B$3:$F$16,'Plán směn'!$E300+MOD('Plán směn'!$C300,2)*7,4))</f>
      </c>
      <c r="K300" s="5">
        <f>IF($A300="","",INDEX('14denní rozpis směn'!$B$3:$F$16,'Plán směn'!$E300+MOD('Plán směn'!$C300,2)*7,5))</f>
      </c>
      <c r="L300" s="4">
        <f t="shared" si="36"/>
      </c>
      <c r="M300" s="3">
        <f>IF($A300="","",IF(DAY($A300+1)=1,SUM(L$3:L300)-SUM(M$2:M299),""))</f>
      </c>
      <c r="N300" s="48">
        <f t="shared" si="37"/>
      </c>
      <c r="O300" s="44">
        <f t="shared" si="38"/>
      </c>
    </row>
    <row r="301" spans="1:15" ht="12.75">
      <c r="A301" s="43">
        <f t="shared" si="39"/>
      </c>
      <c r="B301" s="41">
        <f t="shared" si="32"/>
      </c>
      <c r="C301" s="41">
        <f t="shared" si="33"/>
      </c>
      <c r="D301" s="41">
        <f>IF(A301="","",COUNTIF(Svátky!$A$2:$A$13,'Plán směn'!A301))</f>
      </c>
      <c r="E301" s="42">
        <f t="shared" si="34"/>
      </c>
      <c r="F301" s="5">
        <f>IF(A301="","",INDEX('14denní rozpis směn'!$B$3:$F$16,'Plán směn'!$E301+MOD('Plán směn'!$C301,2)*7,1))</f>
      </c>
      <c r="G301" s="5">
        <f>IF(B301="","",INDEX('14denní rozpis směn'!$B$3:$F$16,'Plán směn'!$E301+MOD('Plán směn'!$C301,2)*7,2))</f>
      </c>
      <c r="H301" s="4">
        <f t="shared" si="35"/>
      </c>
      <c r="I301" s="3">
        <f>IF(A301="","",IF(DAY(A301+1)=1,SUM($H$3:H301)-SUM($I$2:I300),""))</f>
      </c>
      <c r="J301" s="5">
        <f>IF($A301="","",INDEX('14denní rozpis směn'!$B$3:$F$16,'Plán směn'!$E301+MOD('Plán směn'!$C301,2)*7,4))</f>
      </c>
      <c r="K301" s="5">
        <f>IF($A301="","",INDEX('14denní rozpis směn'!$B$3:$F$16,'Plán směn'!$E301+MOD('Plán směn'!$C301,2)*7,5))</f>
      </c>
      <c r="L301" s="4">
        <f t="shared" si="36"/>
      </c>
      <c r="M301" s="3">
        <f>IF($A301="","",IF(DAY($A301+1)=1,SUM(L$3:L301)-SUM(M$2:M300),""))</f>
      </c>
      <c r="N301" s="48">
        <f t="shared" si="37"/>
      </c>
      <c r="O301" s="44">
        <f t="shared" si="38"/>
      </c>
    </row>
    <row r="302" spans="1:15" ht="12.75">
      <c r="A302" s="43">
        <f t="shared" si="39"/>
      </c>
      <c r="B302" s="41">
        <f t="shared" si="32"/>
      </c>
      <c r="C302" s="41">
        <f t="shared" si="33"/>
      </c>
      <c r="D302" s="41">
        <f>IF(A302="","",COUNTIF(Svátky!$A$2:$A$13,'Plán směn'!A302))</f>
      </c>
      <c r="E302" s="42">
        <f t="shared" si="34"/>
      </c>
      <c r="F302" s="5">
        <f>IF(A302="","",INDEX('14denní rozpis směn'!$B$3:$F$16,'Plán směn'!$E302+MOD('Plán směn'!$C302,2)*7,1))</f>
      </c>
      <c r="G302" s="5">
        <f>IF(B302="","",INDEX('14denní rozpis směn'!$B$3:$F$16,'Plán směn'!$E302+MOD('Plán směn'!$C302,2)*7,2))</f>
      </c>
      <c r="H302" s="4">
        <f t="shared" si="35"/>
      </c>
      <c r="I302" s="3">
        <f>IF(A302="","",IF(DAY(A302+1)=1,SUM($H$3:H302)-SUM($I$2:I301),""))</f>
      </c>
      <c r="J302" s="5">
        <f>IF($A302="","",INDEX('14denní rozpis směn'!$B$3:$F$16,'Plán směn'!$E302+MOD('Plán směn'!$C302,2)*7,4))</f>
      </c>
      <c r="K302" s="5">
        <f>IF($A302="","",INDEX('14denní rozpis směn'!$B$3:$F$16,'Plán směn'!$E302+MOD('Plán směn'!$C302,2)*7,5))</f>
      </c>
      <c r="L302" s="4">
        <f t="shared" si="36"/>
      </c>
      <c r="M302" s="3">
        <f>IF($A302="","",IF(DAY($A302+1)=1,SUM(L$3:L302)-SUM(M$2:M301),""))</f>
      </c>
      <c r="N302" s="48">
        <f t="shared" si="37"/>
      </c>
      <c r="O302" s="44">
        <f t="shared" si="38"/>
      </c>
    </row>
    <row r="303" spans="1:15" ht="12.75">
      <c r="A303" s="43">
        <f t="shared" si="39"/>
      </c>
      <c r="B303" s="41">
        <f t="shared" si="32"/>
      </c>
      <c r="C303" s="41">
        <f t="shared" si="33"/>
      </c>
      <c r="D303" s="41">
        <f>IF(A303="","",COUNTIF(Svátky!$A$2:$A$13,'Plán směn'!A303))</f>
      </c>
      <c r="E303" s="42">
        <f t="shared" si="34"/>
      </c>
      <c r="F303" s="5">
        <f>IF(A303="","",INDEX('14denní rozpis směn'!$B$3:$F$16,'Plán směn'!$E303+MOD('Plán směn'!$C303,2)*7,1))</f>
      </c>
      <c r="G303" s="5">
        <f>IF(B303="","",INDEX('14denní rozpis směn'!$B$3:$F$16,'Plán směn'!$E303+MOD('Plán směn'!$C303,2)*7,2))</f>
      </c>
      <c r="H303" s="4">
        <f t="shared" si="35"/>
      </c>
      <c r="I303" s="3">
        <f>IF(A303="","",IF(DAY(A303+1)=1,SUM($H$3:H303)-SUM($I$2:I302),""))</f>
      </c>
      <c r="J303" s="5">
        <f>IF($A303="","",INDEX('14denní rozpis směn'!$B$3:$F$16,'Plán směn'!$E303+MOD('Plán směn'!$C303,2)*7,4))</f>
      </c>
      <c r="K303" s="5">
        <f>IF($A303="","",INDEX('14denní rozpis směn'!$B$3:$F$16,'Plán směn'!$E303+MOD('Plán směn'!$C303,2)*7,5))</f>
      </c>
      <c r="L303" s="4">
        <f t="shared" si="36"/>
      </c>
      <c r="M303" s="3">
        <f>IF($A303="","",IF(DAY($A303+1)=1,SUM(L$3:L303)-SUM(M$2:M302),""))</f>
      </c>
      <c r="N303" s="48">
        <f t="shared" si="37"/>
      </c>
      <c r="O303" s="44">
        <f t="shared" si="38"/>
      </c>
    </row>
    <row r="304" spans="1:15" ht="12.75">
      <c r="A304" s="43">
        <f t="shared" si="39"/>
      </c>
      <c r="B304" s="41">
        <f t="shared" si="32"/>
      </c>
      <c r="C304" s="41">
        <f t="shared" si="33"/>
      </c>
      <c r="D304" s="41">
        <f>IF(A304="","",COUNTIF(Svátky!$A$2:$A$13,'Plán směn'!A304))</f>
      </c>
      <c r="E304" s="42">
        <f t="shared" si="34"/>
      </c>
      <c r="F304" s="5">
        <f>IF(A304="","",INDEX('14denní rozpis směn'!$B$3:$F$16,'Plán směn'!$E304+MOD('Plán směn'!$C304,2)*7,1))</f>
      </c>
      <c r="G304" s="5">
        <f>IF(B304="","",INDEX('14denní rozpis směn'!$B$3:$F$16,'Plán směn'!$E304+MOD('Plán směn'!$C304,2)*7,2))</f>
      </c>
      <c r="H304" s="4">
        <f t="shared" si="35"/>
      </c>
      <c r="I304" s="3">
        <f>IF(A304="","",IF(DAY(A304+1)=1,SUM($H$3:H304)-SUM($I$2:I303),""))</f>
      </c>
      <c r="J304" s="5">
        <f>IF($A304="","",INDEX('14denní rozpis směn'!$B$3:$F$16,'Plán směn'!$E304+MOD('Plán směn'!$C304,2)*7,4))</f>
      </c>
      <c r="K304" s="5">
        <f>IF($A304="","",INDEX('14denní rozpis směn'!$B$3:$F$16,'Plán směn'!$E304+MOD('Plán směn'!$C304,2)*7,5))</f>
      </c>
      <c r="L304" s="4">
        <f t="shared" si="36"/>
      </c>
      <c r="M304" s="3">
        <f>IF($A304="","",IF(DAY($A304+1)=1,SUM(L$3:L304)-SUM(M$2:M303),""))</f>
      </c>
      <c r="N304" s="48">
        <f t="shared" si="37"/>
      </c>
      <c r="O304" s="44">
        <f t="shared" si="38"/>
      </c>
    </row>
    <row r="305" spans="1:15" ht="12.75">
      <c r="A305" s="43">
        <f t="shared" si="39"/>
      </c>
      <c r="B305" s="41">
        <f t="shared" si="32"/>
      </c>
      <c r="C305" s="41">
        <f t="shared" si="33"/>
      </c>
      <c r="D305" s="41">
        <f>IF(A305="","",COUNTIF(Svátky!$A$2:$A$13,'Plán směn'!A305))</f>
      </c>
      <c r="E305" s="42">
        <f t="shared" si="34"/>
      </c>
      <c r="F305" s="5">
        <f>IF(A305="","",INDEX('14denní rozpis směn'!$B$3:$F$16,'Plán směn'!$E305+MOD('Plán směn'!$C305,2)*7,1))</f>
      </c>
      <c r="G305" s="5">
        <f>IF(B305="","",INDEX('14denní rozpis směn'!$B$3:$F$16,'Plán směn'!$E305+MOD('Plán směn'!$C305,2)*7,2))</f>
      </c>
      <c r="H305" s="4">
        <f t="shared" si="35"/>
      </c>
      <c r="I305" s="3">
        <f>IF(A305="","",IF(DAY(A305+1)=1,SUM($H$3:H305)-SUM($I$2:I304),""))</f>
      </c>
      <c r="J305" s="5">
        <f>IF($A305="","",INDEX('14denní rozpis směn'!$B$3:$F$16,'Plán směn'!$E305+MOD('Plán směn'!$C305,2)*7,4))</f>
      </c>
      <c r="K305" s="5">
        <f>IF($A305="","",INDEX('14denní rozpis směn'!$B$3:$F$16,'Plán směn'!$E305+MOD('Plán směn'!$C305,2)*7,5))</f>
      </c>
      <c r="L305" s="4">
        <f t="shared" si="36"/>
      </c>
      <c r="M305" s="3">
        <f>IF($A305="","",IF(DAY($A305+1)=1,SUM(L$3:L305)-SUM(M$2:M304),""))</f>
      </c>
      <c r="N305" s="48">
        <f t="shared" si="37"/>
      </c>
      <c r="O305" s="44">
        <f t="shared" si="38"/>
      </c>
    </row>
    <row r="306" spans="1:15" ht="12.75">
      <c r="A306" s="43">
        <f t="shared" si="39"/>
      </c>
      <c r="B306" s="41">
        <f t="shared" si="32"/>
      </c>
      <c r="C306" s="41">
        <f t="shared" si="33"/>
      </c>
      <c r="D306" s="41">
        <f>IF(A306="","",COUNTIF(Svátky!$A$2:$A$13,'Plán směn'!A306))</f>
      </c>
      <c r="E306" s="42">
        <f t="shared" si="34"/>
      </c>
      <c r="F306" s="5">
        <f>IF(A306="","",INDEX('14denní rozpis směn'!$B$3:$F$16,'Plán směn'!$E306+MOD('Plán směn'!$C306,2)*7,1))</f>
      </c>
      <c r="G306" s="5">
        <f>IF(B306="","",INDEX('14denní rozpis směn'!$B$3:$F$16,'Plán směn'!$E306+MOD('Plán směn'!$C306,2)*7,2))</f>
      </c>
      <c r="H306" s="4">
        <f t="shared" si="35"/>
      </c>
      <c r="I306" s="3">
        <f>IF(A306="","",IF(DAY(A306+1)=1,SUM($H$3:H306)-SUM($I$2:I305),""))</f>
      </c>
      <c r="J306" s="5">
        <f>IF($A306="","",INDEX('14denní rozpis směn'!$B$3:$F$16,'Plán směn'!$E306+MOD('Plán směn'!$C306,2)*7,4))</f>
      </c>
      <c r="K306" s="5">
        <f>IF($A306="","",INDEX('14denní rozpis směn'!$B$3:$F$16,'Plán směn'!$E306+MOD('Plán směn'!$C306,2)*7,5))</f>
      </c>
      <c r="L306" s="4">
        <f t="shared" si="36"/>
      </c>
      <c r="M306" s="3">
        <f>IF($A306="","",IF(DAY($A306+1)=1,SUM(L$3:L306)-SUM(M$2:M305),""))</f>
      </c>
      <c r="N306" s="48">
        <f t="shared" si="37"/>
      </c>
      <c r="O306" s="44">
        <f t="shared" si="38"/>
      </c>
    </row>
    <row r="307" spans="1:15" ht="12.75">
      <c r="A307" s="43">
        <f t="shared" si="39"/>
      </c>
      <c r="B307" s="41">
        <f t="shared" si="32"/>
      </c>
      <c r="C307" s="41">
        <f t="shared" si="33"/>
      </c>
      <c r="D307" s="41">
        <f>IF(A307="","",COUNTIF(Svátky!$A$2:$A$13,'Plán směn'!A307))</f>
      </c>
      <c r="E307" s="42">
        <f t="shared" si="34"/>
      </c>
      <c r="F307" s="5">
        <f>IF(A307="","",INDEX('14denní rozpis směn'!$B$3:$F$16,'Plán směn'!$E307+MOD('Plán směn'!$C307,2)*7,1))</f>
      </c>
      <c r="G307" s="5">
        <f>IF(B307="","",INDEX('14denní rozpis směn'!$B$3:$F$16,'Plán směn'!$E307+MOD('Plán směn'!$C307,2)*7,2))</f>
      </c>
      <c r="H307" s="4">
        <f t="shared" si="35"/>
      </c>
      <c r="I307" s="3">
        <f>IF(A307="","",IF(DAY(A307+1)=1,SUM($H$3:H307)-SUM($I$2:I306),""))</f>
      </c>
      <c r="J307" s="5">
        <f>IF($A307="","",INDEX('14denní rozpis směn'!$B$3:$F$16,'Plán směn'!$E307+MOD('Plán směn'!$C307,2)*7,4))</f>
      </c>
      <c r="K307" s="5">
        <f>IF($A307="","",INDEX('14denní rozpis směn'!$B$3:$F$16,'Plán směn'!$E307+MOD('Plán směn'!$C307,2)*7,5))</f>
      </c>
      <c r="L307" s="4">
        <f t="shared" si="36"/>
      </c>
      <c r="M307" s="3">
        <f>IF($A307="","",IF(DAY($A307+1)=1,SUM(L$3:L307)-SUM(M$2:M306),""))</f>
      </c>
      <c r="N307" s="48">
        <f t="shared" si="37"/>
      </c>
      <c r="O307" s="44">
        <f t="shared" si="38"/>
      </c>
    </row>
    <row r="308" spans="1:15" ht="12.75">
      <c r="A308" s="43">
        <f t="shared" si="39"/>
      </c>
      <c r="B308" s="41">
        <f t="shared" si="32"/>
      </c>
      <c r="C308" s="41">
        <f t="shared" si="33"/>
      </c>
      <c r="D308" s="41">
        <f>IF(A308="","",COUNTIF(Svátky!$A$2:$A$13,'Plán směn'!A308))</f>
      </c>
      <c r="E308" s="42">
        <f t="shared" si="34"/>
      </c>
      <c r="F308" s="5">
        <f>IF(A308="","",INDEX('14denní rozpis směn'!$B$3:$F$16,'Plán směn'!$E308+MOD('Plán směn'!$C308,2)*7,1))</f>
      </c>
      <c r="G308" s="5">
        <f>IF(B308="","",INDEX('14denní rozpis směn'!$B$3:$F$16,'Plán směn'!$E308+MOD('Plán směn'!$C308,2)*7,2))</f>
      </c>
      <c r="H308" s="4">
        <f t="shared" si="35"/>
      </c>
      <c r="I308" s="3">
        <f>IF(A308="","",IF(DAY(A308+1)=1,SUM($H$3:H308)-SUM($I$2:I307),""))</f>
      </c>
      <c r="J308" s="5">
        <f>IF($A308="","",INDEX('14denní rozpis směn'!$B$3:$F$16,'Plán směn'!$E308+MOD('Plán směn'!$C308,2)*7,4))</f>
      </c>
      <c r="K308" s="5">
        <f>IF($A308="","",INDEX('14denní rozpis směn'!$B$3:$F$16,'Plán směn'!$E308+MOD('Plán směn'!$C308,2)*7,5))</f>
      </c>
      <c r="L308" s="4">
        <f t="shared" si="36"/>
      </c>
      <c r="M308" s="3">
        <f>IF($A308="","",IF(DAY($A308+1)=1,SUM(L$3:L308)-SUM(M$2:M307),""))</f>
      </c>
      <c r="N308" s="48">
        <f t="shared" si="37"/>
      </c>
      <c r="O308" s="44">
        <f t="shared" si="38"/>
      </c>
    </row>
    <row r="309" spans="1:15" ht="12.75">
      <c r="A309" s="43">
        <f t="shared" si="39"/>
      </c>
      <c r="B309" s="41">
        <f t="shared" si="32"/>
      </c>
      <c r="C309" s="41">
        <f t="shared" si="33"/>
      </c>
      <c r="D309" s="41">
        <f>IF(A309="","",COUNTIF(Svátky!$A$2:$A$13,'Plán směn'!A309))</f>
      </c>
      <c r="E309" s="42">
        <f t="shared" si="34"/>
      </c>
      <c r="F309" s="5">
        <f>IF(A309="","",INDEX('14denní rozpis směn'!$B$3:$F$16,'Plán směn'!$E309+MOD('Plán směn'!$C309,2)*7,1))</f>
      </c>
      <c r="G309" s="5">
        <f>IF(B309="","",INDEX('14denní rozpis směn'!$B$3:$F$16,'Plán směn'!$E309+MOD('Plán směn'!$C309,2)*7,2))</f>
      </c>
      <c r="H309" s="4">
        <f t="shared" si="35"/>
      </c>
      <c r="I309" s="3">
        <f>IF(A309="","",IF(DAY(A309+1)=1,SUM($H$3:H309)-SUM($I$2:I308),""))</f>
      </c>
      <c r="J309" s="5">
        <f>IF($A309="","",INDEX('14denní rozpis směn'!$B$3:$F$16,'Plán směn'!$E309+MOD('Plán směn'!$C309,2)*7,4))</f>
      </c>
      <c r="K309" s="5">
        <f>IF($A309="","",INDEX('14denní rozpis směn'!$B$3:$F$16,'Plán směn'!$E309+MOD('Plán směn'!$C309,2)*7,5))</f>
      </c>
      <c r="L309" s="4">
        <f t="shared" si="36"/>
      </c>
      <c r="M309" s="3">
        <f>IF($A309="","",IF(DAY($A309+1)=1,SUM(L$3:L309)-SUM(M$2:M308),""))</f>
      </c>
      <c r="N309" s="48">
        <f t="shared" si="37"/>
      </c>
      <c r="O309" s="44">
        <f t="shared" si="38"/>
      </c>
    </row>
    <row r="310" spans="1:15" ht="12.75">
      <c r="A310" s="43">
        <f t="shared" si="39"/>
      </c>
      <c r="B310" s="41">
        <f t="shared" si="32"/>
      </c>
      <c r="C310" s="41">
        <f t="shared" si="33"/>
      </c>
      <c r="D310" s="41">
        <f>IF(A310="","",COUNTIF(Svátky!$A$2:$A$13,'Plán směn'!A310))</f>
      </c>
      <c r="E310" s="42">
        <f t="shared" si="34"/>
      </c>
      <c r="F310" s="5">
        <f>IF(A310="","",INDEX('14denní rozpis směn'!$B$3:$F$16,'Plán směn'!$E310+MOD('Plán směn'!$C310,2)*7,1))</f>
      </c>
      <c r="G310" s="5">
        <f>IF(B310="","",INDEX('14denní rozpis směn'!$B$3:$F$16,'Plán směn'!$E310+MOD('Plán směn'!$C310,2)*7,2))</f>
      </c>
      <c r="H310" s="4">
        <f t="shared" si="35"/>
      </c>
      <c r="I310" s="3">
        <f>IF(A310="","",IF(DAY(A310+1)=1,SUM($H$3:H310)-SUM($I$2:I309),""))</f>
      </c>
      <c r="J310" s="5">
        <f>IF($A310="","",INDEX('14denní rozpis směn'!$B$3:$F$16,'Plán směn'!$E310+MOD('Plán směn'!$C310,2)*7,4))</f>
      </c>
      <c r="K310" s="5">
        <f>IF($A310="","",INDEX('14denní rozpis směn'!$B$3:$F$16,'Plán směn'!$E310+MOD('Plán směn'!$C310,2)*7,5))</f>
      </c>
      <c r="L310" s="4">
        <f t="shared" si="36"/>
      </c>
      <c r="M310" s="3">
        <f>IF($A310="","",IF(DAY($A310+1)=1,SUM(L$3:L310)-SUM(M$2:M309),""))</f>
      </c>
      <c r="N310" s="48">
        <f t="shared" si="37"/>
      </c>
      <c r="O310" s="44">
        <f t="shared" si="38"/>
      </c>
    </row>
    <row r="311" spans="1:15" ht="12.75">
      <c r="A311" s="43">
        <f t="shared" si="39"/>
      </c>
      <c r="B311" s="41">
        <f t="shared" si="32"/>
      </c>
      <c r="C311" s="41">
        <f t="shared" si="33"/>
      </c>
      <c r="D311" s="41">
        <f>IF(A311="","",COUNTIF(Svátky!$A$2:$A$13,'Plán směn'!A311))</f>
      </c>
      <c r="E311" s="42">
        <f t="shared" si="34"/>
      </c>
      <c r="F311" s="5">
        <f>IF(A311="","",INDEX('14denní rozpis směn'!$B$3:$F$16,'Plán směn'!$E311+MOD('Plán směn'!$C311,2)*7,1))</f>
      </c>
      <c r="G311" s="5">
        <f>IF(B311="","",INDEX('14denní rozpis směn'!$B$3:$F$16,'Plán směn'!$E311+MOD('Plán směn'!$C311,2)*7,2))</f>
      </c>
      <c r="H311" s="4">
        <f t="shared" si="35"/>
      </c>
      <c r="I311" s="3">
        <f>IF(A311="","",IF(DAY(A311+1)=1,SUM($H$3:H311)-SUM($I$2:I310),""))</f>
      </c>
      <c r="J311" s="5">
        <f>IF($A311="","",INDEX('14denní rozpis směn'!$B$3:$F$16,'Plán směn'!$E311+MOD('Plán směn'!$C311,2)*7,4))</f>
      </c>
      <c r="K311" s="5">
        <f>IF($A311="","",INDEX('14denní rozpis směn'!$B$3:$F$16,'Plán směn'!$E311+MOD('Plán směn'!$C311,2)*7,5))</f>
      </c>
      <c r="L311" s="4">
        <f t="shared" si="36"/>
      </c>
      <c r="M311" s="3">
        <f>IF($A311="","",IF(DAY($A311+1)=1,SUM(L$3:L311)-SUM(M$2:M310),""))</f>
      </c>
      <c r="N311" s="48">
        <f t="shared" si="37"/>
      </c>
      <c r="O311" s="44">
        <f t="shared" si="38"/>
      </c>
    </row>
    <row r="312" spans="1:15" ht="12.75">
      <c r="A312" s="43">
        <f t="shared" si="39"/>
      </c>
      <c r="B312" s="41">
        <f t="shared" si="32"/>
      </c>
      <c r="C312" s="41">
        <f t="shared" si="33"/>
      </c>
      <c r="D312" s="41">
        <f>IF(A312="","",COUNTIF(Svátky!$A$2:$A$13,'Plán směn'!A312))</f>
      </c>
      <c r="E312" s="42">
        <f t="shared" si="34"/>
      </c>
      <c r="F312" s="5">
        <f>IF(A312="","",INDEX('14denní rozpis směn'!$B$3:$F$16,'Plán směn'!$E312+MOD('Plán směn'!$C312,2)*7,1))</f>
      </c>
      <c r="G312" s="5">
        <f>IF(B312="","",INDEX('14denní rozpis směn'!$B$3:$F$16,'Plán směn'!$E312+MOD('Plán směn'!$C312,2)*7,2))</f>
      </c>
      <c r="H312" s="4">
        <f t="shared" si="35"/>
      </c>
      <c r="I312" s="3">
        <f>IF(A312="","",IF(DAY(A312+1)=1,SUM($H$3:H312)-SUM($I$2:I311),""))</f>
      </c>
      <c r="J312" s="5">
        <f>IF($A312="","",INDEX('14denní rozpis směn'!$B$3:$F$16,'Plán směn'!$E312+MOD('Plán směn'!$C312,2)*7,4))</f>
      </c>
      <c r="K312" s="5">
        <f>IF($A312="","",INDEX('14denní rozpis směn'!$B$3:$F$16,'Plán směn'!$E312+MOD('Plán směn'!$C312,2)*7,5))</f>
      </c>
      <c r="L312" s="4">
        <f t="shared" si="36"/>
      </c>
      <c r="M312" s="3">
        <f>IF($A312="","",IF(DAY($A312+1)=1,SUM(L$3:L312)-SUM(M$2:M311),""))</f>
      </c>
      <c r="N312" s="48">
        <f t="shared" si="37"/>
      </c>
      <c r="O312" s="44">
        <f t="shared" si="38"/>
      </c>
    </row>
    <row r="313" spans="1:15" ht="12.75">
      <c r="A313" s="43">
        <f t="shared" si="39"/>
      </c>
      <c r="B313" s="41">
        <f t="shared" si="32"/>
      </c>
      <c r="C313" s="41">
        <f t="shared" si="33"/>
      </c>
      <c r="D313" s="41">
        <f>IF(A313="","",COUNTIF(Svátky!$A$2:$A$13,'Plán směn'!A313))</f>
      </c>
      <c r="E313" s="42">
        <f t="shared" si="34"/>
      </c>
      <c r="F313" s="5">
        <f>IF(A313="","",INDEX('14denní rozpis směn'!$B$3:$F$16,'Plán směn'!$E313+MOD('Plán směn'!$C313,2)*7,1))</f>
      </c>
      <c r="G313" s="5">
        <f>IF(B313="","",INDEX('14denní rozpis směn'!$B$3:$F$16,'Plán směn'!$E313+MOD('Plán směn'!$C313,2)*7,2))</f>
      </c>
      <c r="H313" s="4">
        <f t="shared" si="35"/>
      </c>
      <c r="I313" s="3">
        <f>IF(A313="","",IF(DAY(A313+1)=1,SUM($H$3:H313)-SUM($I$2:I312),""))</f>
      </c>
      <c r="J313" s="5">
        <f>IF($A313="","",INDEX('14denní rozpis směn'!$B$3:$F$16,'Plán směn'!$E313+MOD('Plán směn'!$C313,2)*7,4))</f>
      </c>
      <c r="K313" s="5">
        <f>IF($A313="","",INDEX('14denní rozpis směn'!$B$3:$F$16,'Plán směn'!$E313+MOD('Plán směn'!$C313,2)*7,5))</f>
      </c>
      <c r="L313" s="4">
        <f t="shared" si="36"/>
      </c>
      <c r="M313" s="3">
        <f>IF($A313="","",IF(DAY($A313+1)=1,SUM(L$3:L313)-SUM(M$2:M312),""))</f>
      </c>
      <c r="N313" s="48">
        <f t="shared" si="37"/>
      </c>
      <c r="O313" s="44">
        <f t="shared" si="38"/>
      </c>
    </row>
    <row r="314" spans="1:15" ht="12.75">
      <c r="A314" s="43">
        <f t="shared" si="39"/>
      </c>
      <c r="B314" s="41">
        <f t="shared" si="32"/>
      </c>
      <c r="C314" s="41">
        <f t="shared" si="33"/>
      </c>
      <c r="D314" s="41">
        <f>IF(A314="","",COUNTIF(Svátky!$A$2:$A$13,'Plán směn'!A314))</f>
      </c>
      <c r="E314" s="42">
        <f t="shared" si="34"/>
      </c>
      <c r="F314" s="5">
        <f>IF(A314="","",INDEX('14denní rozpis směn'!$B$3:$F$16,'Plán směn'!$E314+MOD('Plán směn'!$C314,2)*7,1))</f>
      </c>
      <c r="G314" s="5">
        <f>IF(B314="","",INDEX('14denní rozpis směn'!$B$3:$F$16,'Plán směn'!$E314+MOD('Plán směn'!$C314,2)*7,2))</f>
      </c>
      <c r="H314" s="4">
        <f t="shared" si="35"/>
      </c>
      <c r="I314" s="3">
        <f>IF(A314="","",IF(DAY(A314+1)=1,SUM($H$3:H314)-SUM($I$2:I313),""))</f>
      </c>
      <c r="J314" s="5">
        <f>IF($A314="","",INDEX('14denní rozpis směn'!$B$3:$F$16,'Plán směn'!$E314+MOD('Plán směn'!$C314,2)*7,4))</f>
      </c>
      <c r="K314" s="5">
        <f>IF($A314="","",INDEX('14denní rozpis směn'!$B$3:$F$16,'Plán směn'!$E314+MOD('Plán směn'!$C314,2)*7,5))</f>
      </c>
      <c r="L314" s="4">
        <f t="shared" si="36"/>
      </c>
      <c r="M314" s="3">
        <f>IF($A314="","",IF(DAY($A314+1)=1,SUM(L$3:L314)-SUM(M$2:M313),""))</f>
      </c>
      <c r="N314" s="48">
        <f t="shared" si="37"/>
      </c>
      <c r="O314" s="44">
        <f t="shared" si="38"/>
      </c>
    </row>
    <row r="315" spans="1:15" ht="12.75">
      <c r="A315" s="43">
        <f t="shared" si="39"/>
      </c>
      <c r="B315" s="41">
        <f t="shared" si="32"/>
      </c>
      <c r="C315" s="41">
        <f t="shared" si="33"/>
      </c>
      <c r="D315" s="41">
        <f>IF(A315="","",COUNTIF(Svátky!$A$2:$A$13,'Plán směn'!A315))</f>
      </c>
      <c r="E315" s="42">
        <f t="shared" si="34"/>
      </c>
      <c r="F315" s="5">
        <f>IF(A315="","",INDEX('14denní rozpis směn'!$B$3:$F$16,'Plán směn'!$E315+MOD('Plán směn'!$C315,2)*7,1))</f>
      </c>
      <c r="G315" s="5">
        <f>IF(B315="","",INDEX('14denní rozpis směn'!$B$3:$F$16,'Plán směn'!$E315+MOD('Plán směn'!$C315,2)*7,2))</f>
      </c>
      <c r="H315" s="4">
        <f t="shared" si="35"/>
      </c>
      <c r="I315" s="3">
        <f>IF(A315="","",IF(DAY(A315+1)=1,SUM($H$3:H315)-SUM($I$2:I314),""))</f>
      </c>
      <c r="J315" s="5">
        <f>IF($A315="","",INDEX('14denní rozpis směn'!$B$3:$F$16,'Plán směn'!$E315+MOD('Plán směn'!$C315,2)*7,4))</f>
      </c>
      <c r="K315" s="5">
        <f>IF($A315="","",INDEX('14denní rozpis směn'!$B$3:$F$16,'Plán směn'!$E315+MOD('Plán směn'!$C315,2)*7,5))</f>
      </c>
      <c r="L315" s="4">
        <f t="shared" si="36"/>
      </c>
      <c r="M315" s="3">
        <f>IF($A315="","",IF(DAY($A315+1)=1,SUM(L$3:L315)-SUM(M$2:M314),""))</f>
      </c>
      <c r="N315" s="48">
        <f t="shared" si="37"/>
      </c>
      <c r="O315" s="44">
        <f t="shared" si="38"/>
      </c>
    </row>
    <row r="316" spans="1:15" ht="12.75">
      <c r="A316" s="43">
        <f t="shared" si="39"/>
      </c>
      <c r="B316" s="41">
        <f t="shared" si="32"/>
      </c>
      <c r="C316" s="41">
        <f t="shared" si="33"/>
      </c>
      <c r="D316" s="41">
        <f>IF(A316="","",COUNTIF(Svátky!$A$2:$A$13,'Plán směn'!A316))</f>
      </c>
      <c r="E316" s="42">
        <f t="shared" si="34"/>
      </c>
      <c r="F316" s="5">
        <f>IF(A316="","",INDEX('14denní rozpis směn'!$B$3:$F$16,'Plán směn'!$E316+MOD('Plán směn'!$C316,2)*7,1))</f>
      </c>
      <c r="G316" s="5">
        <f>IF(B316="","",INDEX('14denní rozpis směn'!$B$3:$F$16,'Plán směn'!$E316+MOD('Plán směn'!$C316,2)*7,2))</f>
      </c>
      <c r="H316" s="4">
        <f t="shared" si="35"/>
      </c>
      <c r="I316" s="3">
        <f>IF(A316="","",IF(DAY(A316+1)=1,SUM($H$3:H316)-SUM($I$2:I315),""))</f>
      </c>
      <c r="J316" s="5">
        <f>IF($A316="","",INDEX('14denní rozpis směn'!$B$3:$F$16,'Plán směn'!$E316+MOD('Plán směn'!$C316,2)*7,4))</f>
      </c>
      <c r="K316" s="5">
        <f>IF($A316="","",INDEX('14denní rozpis směn'!$B$3:$F$16,'Plán směn'!$E316+MOD('Plán směn'!$C316,2)*7,5))</f>
      </c>
      <c r="L316" s="4">
        <f t="shared" si="36"/>
      </c>
      <c r="M316" s="3">
        <f>IF($A316="","",IF(DAY($A316+1)=1,SUM(L$3:L316)-SUM(M$2:M315),""))</f>
      </c>
      <c r="N316" s="48">
        <f t="shared" si="37"/>
      </c>
      <c r="O316" s="44">
        <f t="shared" si="38"/>
      </c>
    </row>
    <row r="317" spans="1:15" ht="12.75">
      <c r="A317" s="43">
        <f t="shared" si="39"/>
      </c>
      <c r="B317" s="41">
        <f t="shared" si="32"/>
      </c>
      <c r="C317" s="41">
        <f t="shared" si="33"/>
      </c>
      <c r="D317" s="41">
        <f>IF(A317="","",COUNTIF(Svátky!$A$2:$A$13,'Plán směn'!A317))</f>
      </c>
      <c r="E317" s="42">
        <f t="shared" si="34"/>
      </c>
      <c r="F317" s="5">
        <f>IF(A317="","",INDEX('14denní rozpis směn'!$B$3:$F$16,'Plán směn'!$E317+MOD('Plán směn'!$C317,2)*7,1))</f>
      </c>
      <c r="G317" s="5">
        <f>IF(B317="","",INDEX('14denní rozpis směn'!$B$3:$F$16,'Plán směn'!$E317+MOD('Plán směn'!$C317,2)*7,2))</f>
      </c>
      <c r="H317" s="4">
        <f t="shared" si="35"/>
      </c>
      <c r="I317" s="3">
        <f>IF(A317="","",IF(DAY(A317+1)=1,SUM($H$3:H317)-SUM($I$2:I316),""))</f>
      </c>
      <c r="J317" s="5">
        <f>IF($A317="","",INDEX('14denní rozpis směn'!$B$3:$F$16,'Plán směn'!$E317+MOD('Plán směn'!$C317,2)*7,4))</f>
      </c>
      <c r="K317" s="5">
        <f>IF($A317="","",INDEX('14denní rozpis směn'!$B$3:$F$16,'Plán směn'!$E317+MOD('Plán směn'!$C317,2)*7,5))</f>
      </c>
      <c r="L317" s="4">
        <f t="shared" si="36"/>
      </c>
      <c r="M317" s="3">
        <f>IF($A317="","",IF(DAY($A317+1)=1,SUM(L$3:L317)-SUM(M$2:M316),""))</f>
      </c>
      <c r="N317" s="48">
        <f t="shared" si="37"/>
      </c>
      <c r="O317" s="44">
        <f t="shared" si="38"/>
      </c>
    </row>
    <row r="318" spans="1:15" ht="12.75">
      <c r="A318" s="43">
        <f t="shared" si="39"/>
      </c>
      <c r="B318" s="41">
        <f t="shared" si="32"/>
      </c>
      <c r="C318" s="41">
        <f t="shared" si="33"/>
      </c>
      <c r="D318" s="41">
        <f>IF(A318="","",COUNTIF(Svátky!$A$2:$A$13,'Plán směn'!A318))</f>
      </c>
      <c r="E318" s="42">
        <f t="shared" si="34"/>
      </c>
      <c r="F318" s="5">
        <f>IF(A318="","",INDEX('14denní rozpis směn'!$B$3:$F$16,'Plán směn'!$E318+MOD('Plán směn'!$C318,2)*7,1))</f>
      </c>
      <c r="G318" s="5">
        <f>IF(B318="","",INDEX('14denní rozpis směn'!$B$3:$F$16,'Plán směn'!$E318+MOD('Plán směn'!$C318,2)*7,2))</f>
      </c>
      <c r="H318" s="4">
        <f t="shared" si="35"/>
      </c>
      <c r="I318" s="3">
        <f>IF(A318="","",IF(DAY(A318+1)=1,SUM($H$3:H318)-SUM($I$2:I317),""))</f>
      </c>
      <c r="J318" s="5">
        <f>IF($A318="","",INDEX('14denní rozpis směn'!$B$3:$F$16,'Plán směn'!$E318+MOD('Plán směn'!$C318,2)*7,4))</f>
      </c>
      <c r="K318" s="5">
        <f>IF($A318="","",INDEX('14denní rozpis směn'!$B$3:$F$16,'Plán směn'!$E318+MOD('Plán směn'!$C318,2)*7,5))</f>
      </c>
      <c r="L318" s="4">
        <f t="shared" si="36"/>
      </c>
      <c r="M318" s="3">
        <f>IF($A318="","",IF(DAY($A318+1)=1,SUM(L$3:L318)-SUM(M$2:M317),""))</f>
      </c>
      <c r="N318" s="48">
        <f t="shared" si="37"/>
      </c>
      <c r="O318" s="44">
        <f t="shared" si="38"/>
      </c>
    </row>
    <row r="319" spans="1:15" ht="12.75">
      <c r="A319" s="43">
        <f t="shared" si="39"/>
      </c>
      <c r="B319" s="41">
        <f t="shared" si="32"/>
      </c>
      <c r="C319" s="41">
        <f t="shared" si="33"/>
      </c>
      <c r="D319" s="41">
        <f>IF(A319="","",COUNTIF(Svátky!$A$2:$A$13,'Plán směn'!A319))</f>
      </c>
      <c r="E319" s="42">
        <f t="shared" si="34"/>
      </c>
      <c r="F319" s="5">
        <f>IF(A319="","",INDEX('14denní rozpis směn'!$B$3:$F$16,'Plán směn'!$E319+MOD('Plán směn'!$C319,2)*7,1))</f>
      </c>
      <c r="G319" s="5">
        <f>IF(B319="","",INDEX('14denní rozpis směn'!$B$3:$F$16,'Plán směn'!$E319+MOD('Plán směn'!$C319,2)*7,2))</f>
      </c>
      <c r="H319" s="4">
        <f t="shared" si="35"/>
      </c>
      <c r="I319" s="3">
        <f>IF(A319="","",IF(DAY(A319+1)=1,SUM($H$3:H319)-SUM($I$2:I318),""))</f>
      </c>
      <c r="J319" s="5">
        <f>IF($A319="","",INDEX('14denní rozpis směn'!$B$3:$F$16,'Plán směn'!$E319+MOD('Plán směn'!$C319,2)*7,4))</f>
      </c>
      <c r="K319" s="5">
        <f>IF($A319="","",INDEX('14denní rozpis směn'!$B$3:$F$16,'Plán směn'!$E319+MOD('Plán směn'!$C319,2)*7,5))</f>
      </c>
      <c r="L319" s="4">
        <f t="shared" si="36"/>
      </c>
      <c r="M319" s="3">
        <f>IF($A319="","",IF(DAY($A319+1)=1,SUM(L$3:L319)-SUM(M$2:M318),""))</f>
      </c>
      <c r="N319" s="48">
        <f t="shared" si="37"/>
      </c>
      <c r="O319" s="44">
        <f t="shared" si="38"/>
      </c>
    </row>
    <row r="320" spans="1:15" ht="12.75">
      <c r="A320" s="43">
        <f t="shared" si="39"/>
      </c>
      <c r="B320" s="41">
        <f t="shared" si="32"/>
      </c>
      <c r="C320" s="41">
        <f t="shared" si="33"/>
      </c>
      <c r="D320" s="41">
        <f>IF(A320="","",COUNTIF(Svátky!$A$2:$A$13,'Plán směn'!A320))</f>
      </c>
      <c r="E320" s="42">
        <f t="shared" si="34"/>
      </c>
      <c r="F320" s="5">
        <f>IF(A320="","",INDEX('14denní rozpis směn'!$B$3:$F$16,'Plán směn'!$E320+MOD('Plán směn'!$C320,2)*7,1))</f>
      </c>
      <c r="G320" s="5">
        <f>IF(B320="","",INDEX('14denní rozpis směn'!$B$3:$F$16,'Plán směn'!$E320+MOD('Plán směn'!$C320,2)*7,2))</f>
      </c>
      <c r="H320" s="4">
        <f t="shared" si="35"/>
      </c>
      <c r="I320" s="3">
        <f>IF(A320="","",IF(DAY(A320+1)=1,SUM($H$3:H320)-SUM($I$2:I319),""))</f>
      </c>
      <c r="J320" s="5">
        <f>IF($A320="","",INDEX('14denní rozpis směn'!$B$3:$F$16,'Plán směn'!$E320+MOD('Plán směn'!$C320,2)*7,4))</f>
      </c>
      <c r="K320" s="5">
        <f>IF($A320="","",INDEX('14denní rozpis směn'!$B$3:$F$16,'Plán směn'!$E320+MOD('Plán směn'!$C320,2)*7,5))</f>
      </c>
      <c r="L320" s="4">
        <f t="shared" si="36"/>
      </c>
      <c r="M320" s="3">
        <f>IF($A320="","",IF(DAY($A320+1)=1,SUM(L$3:L320)-SUM(M$2:M319),""))</f>
      </c>
      <c r="N320" s="48">
        <f t="shared" si="37"/>
      </c>
      <c r="O320" s="44">
        <f t="shared" si="38"/>
      </c>
    </row>
    <row r="321" spans="1:15" ht="12.75">
      <c r="A321" s="43">
        <f t="shared" si="39"/>
      </c>
      <c r="B321" s="41">
        <f t="shared" si="32"/>
      </c>
      <c r="C321" s="41">
        <f t="shared" si="33"/>
      </c>
      <c r="D321" s="41">
        <f>IF(A321="","",COUNTIF(Svátky!$A$2:$A$13,'Plán směn'!A321))</f>
      </c>
      <c r="E321" s="42">
        <f t="shared" si="34"/>
      </c>
      <c r="F321" s="5">
        <f>IF(A321="","",INDEX('14denní rozpis směn'!$B$3:$F$16,'Plán směn'!$E321+MOD('Plán směn'!$C321,2)*7,1))</f>
      </c>
      <c r="G321" s="5">
        <f>IF(B321="","",INDEX('14denní rozpis směn'!$B$3:$F$16,'Plán směn'!$E321+MOD('Plán směn'!$C321,2)*7,2))</f>
      </c>
      <c r="H321" s="4">
        <f t="shared" si="35"/>
      </c>
      <c r="I321" s="3">
        <f>IF(A321="","",IF(DAY(A321+1)=1,SUM($H$3:H321)-SUM($I$2:I320),""))</f>
      </c>
      <c r="J321" s="5">
        <f>IF($A321="","",INDEX('14denní rozpis směn'!$B$3:$F$16,'Plán směn'!$E321+MOD('Plán směn'!$C321,2)*7,4))</f>
      </c>
      <c r="K321" s="5">
        <f>IF($A321="","",INDEX('14denní rozpis směn'!$B$3:$F$16,'Plán směn'!$E321+MOD('Plán směn'!$C321,2)*7,5))</f>
      </c>
      <c r="L321" s="4">
        <f t="shared" si="36"/>
      </c>
      <c r="M321" s="3">
        <f>IF($A321="","",IF(DAY($A321+1)=1,SUM(L$3:L321)-SUM(M$2:M320),""))</f>
      </c>
      <c r="N321" s="48">
        <f t="shared" si="37"/>
      </c>
      <c r="O321" s="44">
        <f t="shared" si="38"/>
      </c>
    </row>
    <row r="322" spans="1:15" ht="12.75">
      <c r="A322" s="43">
        <f t="shared" si="39"/>
      </c>
      <c r="B322" s="41">
        <f t="shared" si="32"/>
      </c>
      <c r="C322" s="41">
        <f t="shared" si="33"/>
      </c>
      <c r="D322" s="41">
        <f>IF(A322="","",COUNTIF(Svátky!$A$2:$A$13,'Plán směn'!A322))</f>
      </c>
      <c r="E322" s="42">
        <f t="shared" si="34"/>
      </c>
      <c r="F322" s="5">
        <f>IF(A322="","",INDEX('14denní rozpis směn'!$B$3:$F$16,'Plán směn'!$E322+MOD('Plán směn'!$C322,2)*7,1))</f>
      </c>
      <c r="G322" s="5">
        <f>IF(B322="","",INDEX('14denní rozpis směn'!$B$3:$F$16,'Plán směn'!$E322+MOD('Plán směn'!$C322,2)*7,2))</f>
      </c>
      <c r="H322" s="4">
        <f t="shared" si="35"/>
      </c>
      <c r="I322" s="3">
        <f>IF(A322="","",IF(DAY(A322+1)=1,SUM($H$3:H322)-SUM($I$2:I321),""))</f>
      </c>
      <c r="J322" s="5">
        <f>IF($A322="","",INDEX('14denní rozpis směn'!$B$3:$F$16,'Plán směn'!$E322+MOD('Plán směn'!$C322,2)*7,4))</f>
      </c>
      <c r="K322" s="5">
        <f>IF($A322="","",INDEX('14denní rozpis směn'!$B$3:$F$16,'Plán směn'!$E322+MOD('Plán směn'!$C322,2)*7,5))</f>
      </c>
      <c r="L322" s="4">
        <f t="shared" si="36"/>
      </c>
      <c r="M322" s="3">
        <f>IF($A322="","",IF(DAY($A322+1)=1,SUM(L$3:L322)-SUM(M$2:M321),""))</f>
      </c>
      <c r="N322" s="48">
        <f t="shared" si="37"/>
      </c>
      <c r="O322" s="44">
        <f t="shared" si="38"/>
      </c>
    </row>
    <row r="323" spans="1:15" ht="12.75">
      <c r="A323" s="43">
        <f t="shared" si="39"/>
      </c>
      <c r="B323" s="41">
        <f t="shared" si="32"/>
      </c>
      <c r="C323" s="41">
        <f t="shared" si="33"/>
      </c>
      <c r="D323" s="41">
        <f>IF(A323="","",COUNTIF(Svátky!$A$2:$A$13,'Plán směn'!A323))</f>
      </c>
      <c r="E323" s="42">
        <f t="shared" si="34"/>
      </c>
      <c r="F323" s="5">
        <f>IF(A323="","",INDEX('14denní rozpis směn'!$B$3:$F$16,'Plán směn'!$E323+MOD('Plán směn'!$C323,2)*7,1))</f>
      </c>
      <c r="G323" s="5">
        <f>IF(B323="","",INDEX('14denní rozpis směn'!$B$3:$F$16,'Plán směn'!$E323+MOD('Plán směn'!$C323,2)*7,2))</f>
      </c>
      <c r="H323" s="4">
        <f t="shared" si="35"/>
      </c>
      <c r="I323" s="3">
        <f>IF(A323="","",IF(DAY(A323+1)=1,SUM($H$3:H323)-SUM($I$2:I322),""))</f>
      </c>
      <c r="J323" s="5">
        <f>IF($A323="","",INDEX('14denní rozpis směn'!$B$3:$F$16,'Plán směn'!$E323+MOD('Plán směn'!$C323,2)*7,4))</f>
      </c>
      <c r="K323" s="5">
        <f>IF($A323="","",INDEX('14denní rozpis směn'!$B$3:$F$16,'Plán směn'!$E323+MOD('Plán směn'!$C323,2)*7,5))</f>
      </c>
      <c r="L323" s="4">
        <f t="shared" si="36"/>
      </c>
      <c r="M323" s="3">
        <f>IF($A323="","",IF(DAY($A323+1)=1,SUM(L$3:L323)-SUM(M$2:M322),""))</f>
      </c>
      <c r="N323" s="48">
        <f t="shared" si="37"/>
      </c>
      <c r="O323" s="44">
        <f t="shared" si="38"/>
      </c>
    </row>
    <row r="324" spans="1:15" ht="12.75">
      <c r="A324" s="43">
        <f t="shared" si="39"/>
      </c>
      <c r="B324" s="41">
        <f aca="true" t="shared" si="40" ref="B324:B368">IF(A324="","",MONTH(A324))</f>
      </c>
      <c r="C324" s="41">
        <f aca="true" t="shared" si="41" ref="C324:C368">IF(A324="","",FLOOR(((A324-DATEVALUE("1.1."&amp;YEAR(A324)))+WEEKDAY(DATEVALUE("1.1."&amp;YEAR(A324)),3))/7,1)+1)</f>
      </c>
      <c r="D324" s="41">
        <f>IF(A324="","",COUNTIF(Svátky!$A$2:$A$13,'Plán směn'!A324))</f>
      </c>
      <c r="E324" s="42">
        <f aca="true" t="shared" si="42" ref="E324:E368">IF(A324="","",WEEKDAY(A324,2))</f>
      </c>
      <c r="F324" s="5">
        <f>IF(A324="","",INDEX('14denní rozpis směn'!$B$3:$F$16,'Plán směn'!$E324+MOD('Plán směn'!$C324,2)*7,1))</f>
      </c>
      <c r="G324" s="5">
        <f>IF(B324="","",INDEX('14denní rozpis směn'!$B$3:$F$16,'Plán směn'!$E324+MOD('Plán směn'!$C324,2)*7,2))</f>
      </c>
      <c r="H324" s="4">
        <f aca="true" t="shared" si="43" ref="H324:H368">IF(A324="","",IF(($D324=0)*AND($E324&lt;6),G324-F324-0.5,0))</f>
      </c>
      <c r="I324" s="3">
        <f>IF(A324="","",IF(DAY(A324+1)=1,SUM($H$3:H324)-SUM($I$2:I323),""))</f>
      </c>
      <c r="J324" s="5">
        <f>IF($A324="","",INDEX('14denní rozpis směn'!$B$3:$F$16,'Plán směn'!$E324+MOD('Plán směn'!$C324,2)*7,4))</f>
      </c>
      <c r="K324" s="5">
        <f>IF($A324="","",INDEX('14denní rozpis směn'!$B$3:$F$16,'Plán směn'!$E324+MOD('Plán směn'!$C324,2)*7,5))</f>
      </c>
      <c r="L324" s="4">
        <f aca="true" t="shared" si="44" ref="L324:L368">IF(A324="","",IF(($D324=0)*AND($E324&lt;6),K324-J324-0.5,0))</f>
      </c>
      <c r="M324" s="3">
        <f>IF($A324="","",IF(DAY($A324+1)=1,SUM(L$3:L324)-SUM(M$2:M323),""))</f>
      </c>
      <c r="N324" s="48">
        <f aca="true" t="shared" si="45" ref="N324:N368">IF(A324="","",L324-H324)</f>
      </c>
      <c r="O324" s="44">
        <f aca="true" t="shared" si="46" ref="O324:O368">IF(I324="","",M324-I324)</f>
      </c>
    </row>
    <row r="325" spans="1:15" ht="12.75">
      <c r="A325" s="43">
        <f aca="true" t="shared" si="47" ref="A325:A368">IF(($A$3+ROW(A325)-3)&lt;=$G$1,$A$3+ROW(A325)-3,"")</f>
      </c>
      <c r="B325" s="41">
        <f t="shared" si="40"/>
      </c>
      <c r="C325" s="41">
        <f t="shared" si="41"/>
      </c>
      <c r="D325" s="41">
        <f>IF(A325="","",COUNTIF(Svátky!$A$2:$A$13,'Plán směn'!A325))</f>
      </c>
      <c r="E325" s="42">
        <f t="shared" si="42"/>
      </c>
      <c r="F325" s="5">
        <f>IF(A325="","",INDEX('14denní rozpis směn'!$B$3:$F$16,'Plán směn'!$E325+MOD('Plán směn'!$C325,2)*7,1))</f>
      </c>
      <c r="G325" s="5">
        <f>IF(B325="","",INDEX('14denní rozpis směn'!$B$3:$F$16,'Plán směn'!$E325+MOD('Plán směn'!$C325,2)*7,2))</f>
      </c>
      <c r="H325" s="4">
        <f t="shared" si="43"/>
      </c>
      <c r="I325" s="3">
        <f>IF(A325="","",IF(DAY(A325+1)=1,SUM($H$3:H325)-SUM($I$2:I324),""))</f>
      </c>
      <c r="J325" s="5">
        <f>IF($A325="","",INDEX('14denní rozpis směn'!$B$3:$F$16,'Plán směn'!$E325+MOD('Plán směn'!$C325,2)*7,4))</f>
      </c>
      <c r="K325" s="5">
        <f>IF($A325="","",INDEX('14denní rozpis směn'!$B$3:$F$16,'Plán směn'!$E325+MOD('Plán směn'!$C325,2)*7,5))</f>
      </c>
      <c r="L325" s="4">
        <f t="shared" si="44"/>
      </c>
      <c r="M325" s="3">
        <f>IF($A325="","",IF(DAY($A325+1)=1,SUM(L$3:L325)-SUM(M$2:M324),""))</f>
      </c>
      <c r="N325" s="48">
        <f t="shared" si="45"/>
      </c>
      <c r="O325" s="44">
        <f t="shared" si="46"/>
      </c>
    </row>
    <row r="326" spans="1:15" ht="12.75">
      <c r="A326" s="43">
        <f t="shared" si="47"/>
      </c>
      <c r="B326" s="41">
        <f t="shared" si="40"/>
      </c>
      <c r="C326" s="41">
        <f t="shared" si="41"/>
      </c>
      <c r="D326" s="41">
        <f>IF(A326="","",COUNTIF(Svátky!$A$2:$A$13,'Plán směn'!A326))</f>
      </c>
      <c r="E326" s="42">
        <f t="shared" si="42"/>
      </c>
      <c r="F326" s="5">
        <f>IF(A326="","",INDEX('14denní rozpis směn'!$B$3:$F$16,'Plán směn'!$E326+MOD('Plán směn'!$C326,2)*7,1))</f>
      </c>
      <c r="G326" s="5">
        <f>IF(B326="","",INDEX('14denní rozpis směn'!$B$3:$F$16,'Plán směn'!$E326+MOD('Plán směn'!$C326,2)*7,2))</f>
      </c>
      <c r="H326" s="4">
        <f t="shared" si="43"/>
      </c>
      <c r="I326" s="3">
        <f>IF(A326="","",IF(DAY(A326+1)=1,SUM($H$3:H326)-SUM($I$2:I325),""))</f>
      </c>
      <c r="J326" s="5">
        <f>IF($A326="","",INDEX('14denní rozpis směn'!$B$3:$F$16,'Plán směn'!$E326+MOD('Plán směn'!$C326,2)*7,4))</f>
      </c>
      <c r="K326" s="5">
        <f>IF($A326="","",INDEX('14denní rozpis směn'!$B$3:$F$16,'Plán směn'!$E326+MOD('Plán směn'!$C326,2)*7,5))</f>
      </c>
      <c r="L326" s="4">
        <f t="shared" si="44"/>
      </c>
      <c r="M326" s="3">
        <f>IF($A326="","",IF(DAY($A326+1)=1,SUM(L$3:L326)-SUM(M$2:M325),""))</f>
      </c>
      <c r="N326" s="48">
        <f t="shared" si="45"/>
      </c>
      <c r="O326" s="44">
        <f t="shared" si="46"/>
      </c>
    </row>
    <row r="327" spans="1:15" ht="12.75">
      <c r="A327" s="43">
        <f t="shared" si="47"/>
      </c>
      <c r="B327" s="41">
        <f t="shared" si="40"/>
      </c>
      <c r="C327" s="41">
        <f t="shared" si="41"/>
      </c>
      <c r="D327" s="41">
        <f>IF(A327="","",COUNTIF(Svátky!$A$2:$A$13,'Plán směn'!A327))</f>
      </c>
      <c r="E327" s="42">
        <f t="shared" si="42"/>
      </c>
      <c r="F327" s="5">
        <f>IF(A327="","",INDEX('14denní rozpis směn'!$B$3:$F$16,'Plán směn'!$E327+MOD('Plán směn'!$C327,2)*7,1))</f>
      </c>
      <c r="G327" s="5">
        <f>IF(B327="","",INDEX('14denní rozpis směn'!$B$3:$F$16,'Plán směn'!$E327+MOD('Plán směn'!$C327,2)*7,2))</f>
      </c>
      <c r="H327" s="4">
        <f t="shared" si="43"/>
      </c>
      <c r="I327" s="3">
        <f>IF(A327="","",IF(DAY(A327+1)=1,SUM($H$3:H327)-SUM($I$2:I326),""))</f>
      </c>
      <c r="J327" s="5">
        <f>IF($A327="","",INDEX('14denní rozpis směn'!$B$3:$F$16,'Plán směn'!$E327+MOD('Plán směn'!$C327,2)*7,4))</f>
      </c>
      <c r="K327" s="5">
        <f>IF($A327="","",INDEX('14denní rozpis směn'!$B$3:$F$16,'Plán směn'!$E327+MOD('Plán směn'!$C327,2)*7,5))</f>
      </c>
      <c r="L327" s="4">
        <f t="shared" si="44"/>
      </c>
      <c r="M327" s="3">
        <f>IF($A327="","",IF(DAY($A327+1)=1,SUM(L$3:L327)-SUM(M$2:M326),""))</f>
      </c>
      <c r="N327" s="48">
        <f t="shared" si="45"/>
      </c>
      <c r="O327" s="44">
        <f t="shared" si="46"/>
      </c>
    </row>
    <row r="328" spans="1:15" ht="12.75">
      <c r="A328" s="43">
        <f t="shared" si="47"/>
      </c>
      <c r="B328" s="41">
        <f t="shared" si="40"/>
      </c>
      <c r="C328" s="41">
        <f t="shared" si="41"/>
      </c>
      <c r="D328" s="41">
        <f>IF(A328="","",COUNTIF(Svátky!$A$2:$A$13,'Plán směn'!A328))</f>
      </c>
      <c r="E328" s="42">
        <f t="shared" si="42"/>
      </c>
      <c r="F328" s="5">
        <f>IF(A328="","",INDEX('14denní rozpis směn'!$B$3:$F$16,'Plán směn'!$E328+MOD('Plán směn'!$C328,2)*7,1))</f>
      </c>
      <c r="G328" s="5">
        <f>IF(B328="","",INDEX('14denní rozpis směn'!$B$3:$F$16,'Plán směn'!$E328+MOD('Plán směn'!$C328,2)*7,2))</f>
      </c>
      <c r="H328" s="4">
        <f t="shared" si="43"/>
      </c>
      <c r="I328" s="3">
        <f>IF(A328="","",IF(DAY(A328+1)=1,SUM($H$3:H328)-SUM($I$2:I327),""))</f>
      </c>
      <c r="J328" s="5">
        <f>IF($A328="","",INDEX('14denní rozpis směn'!$B$3:$F$16,'Plán směn'!$E328+MOD('Plán směn'!$C328,2)*7,4))</f>
      </c>
      <c r="K328" s="5">
        <f>IF($A328="","",INDEX('14denní rozpis směn'!$B$3:$F$16,'Plán směn'!$E328+MOD('Plán směn'!$C328,2)*7,5))</f>
      </c>
      <c r="L328" s="4">
        <f t="shared" si="44"/>
      </c>
      <c r="M328" s="3">
        <f>IF($A328="","",IF(DAY($A328+1)=1,SUM(L$3:L328)-SUM(M$2:M327),""))</f>
      </c>
      <c r="N328" s="48">
        <f t="shared" si="45"/>
      </c>
      <c r="O328" s="44">
        <f t="shared" si="46"/>
      </c>
    </row>
    <row r="329" spans="1:15" ht="12.75">
      <c r="A329" s="43">
        <f t="shared" si="47"/>
      </c>
      <c r="B329" s="41">
        <f t="shared" si="40"/>
      </c>
      <c r="C329" s="41">
        <f t="shared" si="41"/>
      </c>
      <c r="D329" s="41">
        <f>IF(A329="","",COUNTIF(Svátky!$A$2:$A$13,'Plán směn'!A329))</f>
      </c>
      <c r="E329" s="42">
        <f t="shared" si="42"/>
      </c>
      <c r="F329" s="5">
        <f>IF(A329="","",INDEX('14denní rozpis směn'!$B$3:$F$16,'Plán směn'!$E329+MOD('Plán směn'!$C329,2)*7,1))</f>
      </c>
      <c r="G329" s="5">
        <f>IF(B329="","",INDEX('14denní rozpis směn'!$B$3:$F$16,'Plán směn'!$E329+MOD('Plán směn'!$C329,2)*7,2))</f>
      </c>
      <c r="H329" s="4">
        <f t="shared" si="43"/>
      </c>
      <c r="I329" s="3">
        <f>IF(A329="","",IF(DAY(A329+1)=1,SUM($H$3:H329)-SUM($I$2:I328),""))</f>
      </c>
      <c r="J329" s="5">
        <f>IF($A329="","",INDEX('14denní rozpis směn'!$B$3:$F$16,'Plán směn'!$E329+MOD('Plán směn'!$C329,2)*7,4))</f>
      </c>
      <c r="K329" s="5">
        <f>IF($A329="","",INDEX('14denní rozpis směn'!$B$3:$F$16,'Plán směn'!$E329+MOD('Plán směn'!$C329,2)*7,5))</f>
      </c>
      <c r="L329" s="4">
        <f t="shared" si="44"/>
      </c>
      <c r="M329" s="3">
        <f>IF($A329="","",IF(DAY($A329+1)=1,SUM(L$3:L329)-SUM(M$2:M328),""))</f>
      </c>
      <c r="N329" s="48">
        <f t="shared" si="45"/>
      </c>
      <c r="O329" s="44">
        <f t="shared" si="46"/>
      </c>
    </row>
    <row r="330" spans="1:15" ht="12.75">
      <c r="A330" s="43">
        <f t="shared" si="47"/>
      </c>
      <c r="B330" s="41">
        <f t="shared" si="40"/>
      </c>
      <c r="C330" s="41">
        <f t="shared" si="41"/>
      </c>
      <c r="D330" s="41">
        <f>IF(A330="","",COUNTIF(Svátky!$A$2:$A$13,'Plán směn'!A330))</f>
      </c>
      <c r="E330" s="42">
        <f t="shared" si="42"/>
      </c>
      <c r="F330" s="5">
        <f>IF(A330="","",INDEX('14denní rozpis směn'!$B$3:$F$16,'Plán směn'!$E330+MOD('Plán směn'!$C330,2)*7,1))</f>
      </c>
      <c r="G330" s="5">
        <f>IF(B330="","",INDEX('14denní rozpis směn'!$B$3:$F$16,'Plán směn'!$E330+MOD('Plán směn'!$C330,2)*7,2))</f>
      </c>
      <c r="H330" s="4">
        <f t="shared" si="43"/>
      </c>
      <c r="I330" s="3">
        <f>IF(A330="","",IF(DAY(A330+1)=1,SUM($H$3:H330)-SUM($I$2:I329),""))</f>
      </c>
      <c r="J330" s="5">
        <f>IF($A330="","",INDEX('14denní rozpis směn'!$B$3:$F$16,'Plán směn'!$E330+MOD('Plán směn'!$C330,2)*7,4))</f>
      </c>
      <c r="K330" s="5">
        <f>IF($A330="","",INDEX('14denní rozpis směn'!$B$3:$F$16,'Plán směn'!$E330+MOD('Plán směn'!$C330,2)*7,5))</f>
      </c>
      <c r="L330" s="4">
        <f t="shared" si="44"/>
      </c>
      <c r="M330" s="3">
        <f>IF($A330="","",IF(DAY($A330+1)=1,SUM(L$3:L330)-SUM(M$2:M329),""))</f>
      </c>
      <c r="N330" s="48">
        <f t="shared" si="45"/>
      </c>
      <c r="O330" s="44">
        <f t="shared" si="46"/>
      </c>
    </row>
    <row r="331" spans="1:15" ht="12.75">
      <c r="A331" s="43">
        <f t="shared" si="47"/>
      </c>
      <c r="B331" s="41">
        <f t="shared" si="40"/>
      </c>
      <c r="C331" s="41">
        <f t="shared" si="41"/>
      </c>
      <c r="D331" s="41">
        <f>IF(A331="","",COUNTIF(Svátky!$A$2:$A$13,'Plán směn'!A331))</f>
      </c>
      <c r="E331" s="42">
        <f t="shared" si="42"/>
      </c>
      <c r="F331" s="5">
        <f>IF(A331="","",INDEX('14denní rozpis směn'!$B$3:$F$16,'Plán směn'!$E331+MOD('Plán směn'!$C331,2)*7,1))</f>
      </c>
      <c r="G331" s="5">
        <f>IF(B331="","",INDEX('14denní rozpis směn'!$B$3:$F$16,'Plán směn'!$E331+MOD('Plán směn'!$C331,2)*7,2))</f>
      </c>
      <c r="H331" s="4">
        <f t="shared" si="43"/>
      </c>
      <c r="I331" s="3">
        <f>IF(A331="","",IF(DAY(A331+1)=1,SUM($H$3:H331)-SUM($I$2:I330),""))</f>
      </c>
      <c r="J331" s="5">
        <f>IF($A331="","",INDEX('14denní rozpis směn'!$B$3:$F$16,'Plán směn'!$E331+MOD('Plán směn'!$C331,2)*7,4))</f>
      </c>
      <c r="K331" s="5">
        <f>IF($A331="","",INDEX('14denní rozpis směn'!$B$3:$F$16,'Plán směn'!$E331+MOD('Plán směn'!$C331,2)*7,5))</f>
      </c>
      <c r="L331" s="4">
        <f t="shared" si="44"/>
      </c>
      <c r="M331" s="3">
        <f>IF($A331="","",IF(DAY($A331+1)=1,SUM(L$3:L331)-SUM(M$2:M330),""))</f>
      </c>
      <c r="N331" s="48">
        <f t="shared" si="45"/>
      </c>
      <c r="O331" s="44">
        <f t="shared" si="46"/>
      </c>
    </row>
    <row r="332" spans="1:15" ht="12.75">
      <c r="A332" s="43">
        <f t="shared" si="47"/>
      </c>
      <c r="B332" s="41">
        <f t="shared" si="40"/>
      </c>
      <c r="C332" s="41">
        <f t="shared" si="41"/>
      </c>
      <c r="D332" s="41">
        <f>IF(A332="","",COUNTIF(Svátky!$A$2:$A$13,'Plán směn'!A332))</f>
      </c>
      <c r="E332" s="42">
        <f t="shared" si="42"/>
      </c>
      <c r="F332" s="5">
        <f>IF(A332="","",INDEX('14denní rozpis směn'!$B$3:$F$16,'Plán směn'!$E332+MOD('Plán směn'!$C332,2)*7,1))</f>
      </c>
      <c r="G332" s="5">
        <f>IF(B332="","",INDEX('14denní rozpis směn'!$B$3:$F$16,'Plán směn'!$E332+MOD('Plán směn'!$C332,2)*7,2))</f>
      </c>
      <c r="H332" s="4">
        <f t="shared" si="43"/>
      </c>
      <c r="I332" s="3">
        <f>IF(A332="","",IF(DAY(A332+1)=1,SUM($H$3:H332)-SUM($I$2:I331),""))</f>
      </c>
      <c r="J332" s="5">
        <f>IF($A332="","",INDEX('14denní rozpis směn'!$B$3:$F$16,'Plán směn'!$E332+MOD('Plán směn'!$C332,2)*7,4))</f>
      </c>
      <c r="K332" s="5">
        <f>IF($A332="","",INDEX('14denní rozpis směn'!$B$3:$F$16,'Plán směn'!$E332+MOD('Plán směn'!$C332,2)*7,5))</f>
      </c>
      <c r="L332" s="4">
        <f t="shared" si="44"/>
      </c>
      <c r="M332" s="3">
        <f>IF($A332="","",IF(DAY($A332+1)=1,SUM(L$3:L332)-SUM(M$2:M331),""))</f>
      </c>
      <c r="N332" s="48">
        <f t="shared" si="45"/>
      </c>
      <c r="O332" s="44">
        <f t="shared" si="46"/>
      </c>
    </row>
    <row r="333" spans="1:15" ht="12.75">
      <c r="A333" s="43">
        <f t="shared" si="47"/>
      </c>
      <c r="B333" s="41">
        <f t="shared" si="40"/>
      </c>
      <c r="C333" s="41">
        <f t="shared" si="41"/>
      </c>
      <c r="D333" s="41">
        <f>IF(A333="","",COUNTIF(Svátky!$A$2:$A$13,'Plán směn'!A333))</f>
      </c>
      <c r="E333" s="42">
        <f t="shared" si="42"/>
      </c>
      <c r="F333" s="5">
        <f>IF(A333="","",INDEX('14denní rozpis směn'!$B$3:$F$16,'Plán směn'!$E333+MOD('Plán směn'!$C333,2)*7,1))</f>
      </c>
      <c r="G333" s="5">
        <f>IF(B333="","",INDEX('14denní rozpis směn'!$B$3:$F$16,'Plán směn'!$E333+MOD('Plán směn'!$C333,2)*7,2))</f>
      </c>
      <c r="H333" s="4">
        <f t="shared" si="43"/>
      </c>
      <c r="I333" s="3">
        <f>IF(A333="","",IF(DAY(A333+1)=1,SUM($H$3:H333)-SUM($I$2:I332),""))</f>
      </c>
      <c r="J333" s="5">
        <f>IF($A333="","",INDEX('14denní rozpis směn'!$B$3:$F$16,'Plán směn'!$E333+MOD('Plán směn'!$C333,2)*7,4))</f>
      </c>
      <c r="K333" s="5">
        <f>IF($A333="","",INDEX('14denní rozpis směn'!$B$3:$F$16,'Plán směn'!$E333+MOD('Plán směn'!$C333,2)*7,5))</f>
      </c>
      <c r="L333" s="4">
        <f t="shared" si="44"/>
      </c>
      <c r="M333" s="3">
        <f>IF($A333="","",IF(DAY($A333+1)=1,SUM(L$3:L333)-SUM(M$2:M332),""))</f>
      </c>
      <c r="N333" s="48">
        <f t="shared" si="45"/>
      </c>
      <c r="O333" s="44">
        <f t="shared" si="46"/>
      </c>
    </row>
    <row r="334" spans="1:15" ht="12.75">
      <c r="A334" s="43">
        <f t="shared" si="47"/>
      </c>
      <c r="B334" s="41">
        <f t="shared" si="40"/>
      </c>
      <c r="C334" s="41">
        <f t="shared" si="41"/>
      </c>
      <c r="D334" s="41">
        <f>IF(A334="","",COUNTIF(Svátky!$A$2:$A$13,'Plán směn'!A334))</f>
      </c>
      <c r="E334" s="42">
        <f t="shared" si="42"/>
      </c>
      <c r="F334" s="5">
        <f>IF(A334="","",INDEX('14denní rozpis směn'!$B$3:$F$16,'Plán směn'!$E334+MOD('Plán směn'!$C334,2)*7,1))</f>
      </c>
      <c r="G334" s="5">
        <f>IF(B334="","",INDEX('14denní rozpis směn'!$B$3:$F$16,'Plán směn'!$E334+MOD('Plán směn'!$C334,2)*7,2))</f>
      </c>
      <c r="H334" s="4">
        <f t="shared" si="43"/>
      </c>
      <c r="I334" s="3">
        <f>IF(A334="","",IF(DAY(A334+1)=1,SUM($H$3:H334)-SUM($I$2:I333),""))</f>
      </c>
      <c r="J334" s="5">
        <f>IF($A334="","",INDEX('14denní rozpis směn'!$B$3:$F$16,'Plán směn'!$E334+MOD('Plán směn'!$C334,2)*7,4))</f>
      </c>
      <c r="K334" s="5">
        <f>IF($A334="","",INDEX('14denní rozpis směn'!$B$3:$F$16,'Plán směn'!$E334+MOD('Plán směn'!$C334,2)*7,5))</f>
      </c>
      <c r="L334" s="4">
        <f t="shared" si="44"/>
      </c>
      <c r="M334" s="3">
        <f>IF($A334="","",IF(DAY($A334+1)=1,SUM(L$3:L334)-SUM(M$2:M333),""))</f>
      </c>
      <c r="N334" s="48">
        <f t="shared" si="45"/>
      </c>
      <c r="O334" s="44">
        <f t="shared" si="46"/>
      </c>
    </row>
    <row r="335" spans="1:15" ht="12.75">
      <c r="A335" s="43">
        <f t="shared" si="47"/>
      </c>
      <c r="B335" s="41">
        <f t="shared" si="40"/>
      </c>
      <c r="C335" s="41">
        <f t="shared" si="41"/>
      </c>
      <c r="D335" s="41">
        <f>IF(A335="","",COUNTIF(Svátky!$A$2:$A$13,'Plán směn'!A335))</f>
      </c>
      <c r="E335" s="42">
        <f t="shared" si="42"/>
      </c>
      <c r="F335" s="5">
        <f>IF(A335="","",INDEX('14denní rozpis směn'!$B$3:$F$16,'Plán směn'!$E335+MOD('Plán směn'!$C335,2)*7,1))</f>
      </c>
      <c r="G335" s="5">
        <f>IF(B335="","",INDEX('14denní rozpis směn'!$B$3:$F$16,'Plán směn'!$E335+MOD('Plán směn'!$C335,2)*7,2))</f>
      </c>
      <c r="H335" s="4">
        <f t="shared" si="43"/>
      </c>
      <c r="I335" s="3">
        <f>IF(A335="","",IF(DAY(A335+1)=1,SUM($H$3:H335)-SUM($I$2:I334),""))</f>
      </c>
      <c r="J335" s="5">
        <f>IF($A335="","",INDEX('14denní rozpis směn'!$B$3:$F$16,'Plán směn'!$E335+MOD('Plán směn'!$C335,2)*7,4))</f>
      </c>
      <c r="K335" s="5">
        <f>IF($A335="","",INDEX('14denní rozpis směn'!$B$3:$F$16,'Plán směn'!$E335+MOD('Plán směn'!$C335,2)*7,5))</f>
      </c>
      <c r="L335" s="4">
        <f t="shared" si="44"/>
      </c>
      <c r="M335" s="3">
        <f>IF($A335="","",IF(DAY($A335+1)=1,SUM(L$3:L335)-SUM(M$2:M334),""))</f>
      </c>
      <c r="N335" s="48">
        <f t="shared" si="45"/>
      </c>
      <c r="O335" s="44">
        <f t="shared" si="46"/>
      </c>
    </row>
    <row r="336" spans="1:15" ht="12.75">
      <c r="A336" s="43">
        <f t="shared" si="47"/>
      </c>
      <c r="B336" s="41">
        <f t="shared" si="40"/>
      </c>
      <c r="C336" s="41">
        <f t="shared" si="41"/>
      </c>
      <c r="D336" s="41">
        <f>IF(A336="","",COUNTIF(Svátky!$A$2:$A$13,'Plán směn'!A336))</f>
      </c>
      <c r="E336" s="42">
        <f t="shared" si="42"/>
      </c>
      <c r="F336" s="5">
        <f>IF(A336="","",INDEX('14denní rozpis směn'!$B$3:$F$16,'Plán směn'!$E336+MOD('Plán směn'!$C336,2)*7,1))</f>
      </c>
      <c r="G336" s="5">
        <f>IF(B336="","",INDEX('14denní rozpis směn'!$B$3:$F$16,'Plán směn'!$E336+MOD('Plán směn'!$C336,2)*7,2))</f>
      </c>
      <c r="H336" s="4">
        <f t="shared" si="43"/>
      </c>
      <c r="I336" s="3">
        <f>IF(A336="","",IF(DAY(A336+1)=1,SUM($H$3:H336)-SUM($I$2:I335),""))</f>
      </c>
      <c r="J336" s="5">
        <f>IF($A336="","",INDEX('14denní rozpis směn'!$B$3:$F$16,'Plán směn'!$E336+MOD('Plán směn'!$C336,2)*7,4))</f>
      </c>
      <c r="K336" s="5">
        <f>IF($A336="","",INDEX('14denní rozpis směn'!$B$3:$F$16,'Plán směn'!$E336+MOD('Plán směn'!$C336,2)*7,5))</f>
      </c>
      <c r="L336" s="4">
        <f t="shared" si="44"/>
      </c>
      <c r="M336" s="3">
        <f>IF($A336="","",IF(DAY($A336+1)=1,SUM(L$3:L336)-SUM(M$2:M335),""))</f>
      </c>
      <c r="N336" s="48">
        <f t="shared" si="45"/>
      </c>
      <c r="O336" s="44">
        <f t="shared" si="46"/>
      </c>
    </row>
    <row r="337" spans="1:15" ht="12.75">
      <c r="A337" s="43">
        <f t="shared" si="47"/>
      </c>
      <c r="B337" s="41">
        <f t="shared" si="40"/>
      </c>
      <c r="C337" s="41">
        <f t="shared" si="41"/>
      </c>
      <c r="D337" s="41">
        <f>IF(A337="","",COUNTIF(Svátky!$A$2:$A$13,'Plán směn'!A337))</f>
      </c>
      <c r="E337" s="42">
        <f t="shared" si="42"/>
      </c>
      <c r="F337" s="5">
        <f>IF(A337="","",INDEX('14denní rozpis směn'!$B$3:$F$16,'Plán směn'!$E337+MOD('Plán směn'!$C337,2)*7,1))</f>
      </c>
      <c r="G337" s="5">
        <f>IF(B337="","",INDEX('14denní rozpis směn'!$B$3:$F$16,'Plán směn'!$E337+MOD('Plán směn'!$C337,2)*7,2))</f>
      </c>
      <c r="H337" s="4">
        <f t="shared" si="43"/>
      </c>
      <c r="I337" s="3">
        <f>IF(A337="","",IF(DAY(A337+1)=1,SUM($H$3:H337)-SUM($I$2:I336),""))</f>
      </c>
      <c r="J337" s="5">
        <f>IF($A337="","",INDEX('14denní rozpis směn'!$B$3:$F$16,'Plán směn'!$E337+MOD('Plán směn'!$C337,2)*7,4))</f>
      </c>
      <c r="K337" s="5">
        <f>IF($A337="","",INDEX('14denní rozpis směn'!$B$3:$F$16,'Plán směn'!$E337+MOD('Plán směn'!$C337,2)*7,5))</f>
      </c>
      <c r="L337" s="4">
        <f t="shared" si="44"/>
      </c>
      <c r="M337" s="3">
        <f>IF($A337="","",IF(DAY($A337+1)=1,SUM(L$3:L337)-SUM(M$2:M336),""))</f>
      </c>
      <c r="N337" s="48">
        <f t="shared" si="45"/>
      </c>
      <c r="O337" s="44">
        <f t="shared" si="46"/>
      </c>
    </row>
    <row r="338" spans="1:15" ht="12.75">
      <c r="A338" s="43">
        <f t="shared" si="47"/>
      </c>
      <c r="B338" s="41">
        <f t="shared" si="40"/>
      </c>
      <c r="C338" s="41">
        <f t="shared" si="41"/>
      </c>
      <c r="D338" s="41">
        <f>IF(A338="","",COUNTIF(Svátky!$A$2:$A$13,'Plán směn'!A338))</f>
      </c>
      <c r="E338" s="42">
        <f t="shared" si="42"/>
      </c>
      <c r="F338" s="5">
        <f>IF(A338="","",INDEX('14denní rozpis směn'!$B$3:$F$16,'Plán směn'!$E338+MOD('Plán směn'!$C338,2)*7,1))</f>
      </c>
      <c r="G338" s="5">
        <f>IF(B338="","",INDEX('14denní rozpis směn'!$B$3:$F$16,'Plán směn'!$E338+MOD('Plán směn'!$C338,2)*7,2))</f>
      </c>
      <c r="H338" s="4">
        <f t="shared" si="43"/>
      </c>
      <c r="I338" s="3">
        <f>IF(A338="","",IF(DAY(A338+1)=1,SUM($H$3:H338)-SUM($I$2:I337),""))</f>
      </c>
      <c r="J338" s="5">
        <f>IF($A338="","",INDEX('14denní rozpis směn'!$B$3:$F$16,'Plán směn'!$E338+MOD('Plán směn'!$C338,2)*7,4))</f>
      </c>
      <c r="K338" s="5">
        <f>IF($A338="","",INDEX('14denní rozpis směn'!$B$3:$F$16,'Plán směn'!$E338+MOD('Plán směn'!$C338,2)*7,5))</f>
      </c>
      <c r="L338" s="4">
        <f t="shared" si="44"/>
      </c>
      <c r="M338" s="3">
        <f>IF($A338="","",IF(DAY($A338+1)=1,SUM(L$3:L338)-SUM(M$2:M337),""))</f>
      </c>
      <c r="N338" s="48">
        <f t="shared" si="45"/>
      </c>
      <c r="O338" s="44">
        <f t="shared" si="46"/>
      </c>
    </row>
    <row r="339" spans="1:15" ht="12.75">
      <c r="A339" s="43">
        <f t="shared" si="47"/>
      </c>
      <c r="B339" s="41">
        <f t="shared" si="40"/>
      </c>
      <c r="C339" s="41">
        <f t="shared" si="41"/>
      </c>
      <c r="D339" s="41">
        <f>IF(A339="","",COUNTIF(Svátky!$A$2:$A$13,'Plán směn'!A339))</f>
      </c>
      <c r="E339" s="42">
        <f t="shared" si="42"/>
      </c>
      <c r="F339" s="5">
        <f>IF(A339="","",INDEX('14denní rozpis směn'!$B$3:$F$16,'Plán směn'!$E339+MOD('Plán směn'!$C339,2)*7,1))</f>
      </c>
      <c r="G339" s="5">
        <f>IF(B339="","",INDEX('14denní rozpis směn'!$B$3:$F$16,'Plán směn'!$E339+MOD('Plán směn'!$C339,2)*7,2))</f>
      </c>
      <c r="H339" s="4">
        <f t="shared" si="43"/>
      </c>
      <c r="I339" s="3">
        <f>IF(A339="","",IF(DAY(A339+1)=1,SUM($H$3:H339)-SUM($I$2:I338),""))</f>
      </c>
      <c r="J339" s="5">
        <f>IF($A339="","",INDEX('14denní rozpis směn'!$B$3:$F$16,'Plán směn'!$E339+MOD('Plán směn'!$C339,2)*7,4))</f>
      </c>
      <c r="K339" s="5">
        <f>IF($A339="","",INDEX('14denní rozpis směn'!$B$3:$F$16,'Plán směn'!$E339+MOD('Plán směn'!$C339,2)*7,5))</f>
      </c>
      <c r="L339" s="4">
        <f t="shared" si="44"/>
      </c>
      <c r="M339" s="3">
        <f>IF($A339="","",IF(DAY($A339+1)=1,SUM(L$3:L339)-SUM(M$2:M338),""))</f>
      </c>
      <c r="N339" s="48">
        <f t="shared" si="45"/>
      </c>
      <c r="O339" s="44">
        <f t="shared" si="46"/>
      </c>
    </row>
    <row r="340" spans="1:15" ht="12.75">
      <c r="A340" s="43">
        <f t="shared" si="47"/>
      </c>
      <c r="B340" s="41">
        <f t="shared" si="40"/>
      </c>
      <c r="C340" s="41">
        <f t="shared" si="41"/>
      </c>
      <c r="D340" s="41">
        <f>IF(A340="","",COUNTIF(Svátky!$A$2:$A$13,'Plán směn'!A340))</f>
      </c>
      <c r="E340" s="42">
        <f t="shared" si="42"/>
      </c>
      <c r="F340" s="5">
        <f>IF(A340="","",INDEX('14denní rozpis směn'!$B$3:$F$16,'Plán směn'!$E340+MOD('Plán směn'!$C340,2)*7,1))</f>
      </c>
      <c r="G340" s="5">
        <f>IF(B340="","",INDEX('14denní rozpis směn'!$B$3:$F$16,'Plán směn'!$E340+MOD('Plán směn'!$C340,2)*7,2))</f>
      </c>
      <c r="H340" s="4">
        <f t="shared" si="43"/>
      </c>
      <c r="I340" s="3">
        <f>IF(A340="","",IF(DAY(A340+1)=1,SUM($H$3:H340)-SUM($I$2:I339),""))</f>
      </c>
      <c r="J340" s="5">
        <f>IF($A340="","",INDEX('14denní rozpis směn'!$B$3:$F$16,'Plán směn'!$E340+MOD('Plán směn'!$C340,2)*7,4))</f>
      </c>
      <c r="K340" s="5">
        <f>IF($A340="","",INDEX('14denní rozpis směn'!$B$3:$F$16,'Plán směn'!$E340+MOD('Plán směn'!$C340,2)*7,5))</f>
      </c>
      <c r="L340" s="4">
        <f t="shared" si="44"/>
      </c>
      <c r="M340" s="3">
        <f>IF($A340="","",IF(DAY($A340+1)=1,SUM(L$3:L340)-SUM(M$2:M339),""))</f>
      </c>
      <c r="N340" s="48">
        <f t="shared" si="45"/>
      </c>
      <c r="O340" s="44">
        <f t="shared" si="46"/>
      </c>
    </row>
    <row r="341" spans="1:15" ht="12.75">
      <c r="A341" s="43">
        <f t="shared" si="47"/>
      </c>
      <c r="B341" s="41">
        <f t="shared" si="40"/>
      </c>
      <c r="C341" s="41">
        <f t="shared" si="41"/>
      </c>
      <c r="D341" s="41">
        <f>IF(A341="","",COUNTIF(Svátky!$A$2:$A$13,'Plán směn'!A341))</f>
      </c>
      <c r="E341" s="42">
        <f t="shared" si="42"/>
      </c>
      <c r="F341" s="5">
        <f>IF(A341="","",INDEX('14denní rozpis směn'!$B$3:$F$16,'Plán směn'!$E341+MOD('Plán směn'!$C341,2)*7,1))</f>
      </c>
      <c r="G341" s="5">
        <f>IF(B341="","",INDEX('14denní rozpis směn'!$B$3:$F$16,'Plán směn'!$E341+MOD('Plán směn'!$C341,2)*7,2))</f>
      </c>
      <c r="H341" s="4">
        <f t="shared" si="43"/>
      </c>
      <c r="I341" s="3">
        <f>IF(A341="","",IF(DAY(A341+1)=1,SUM($H$3:H341)-SUM($I$2:I340),""))</f>
      </c>
      <c r="J341" s="5">
        <f>IF($A341="","",INDEX('14denní rozpis směn'!$B$3:$F$16,'Plán směn'!$E341+MOD('Plán směn'!$C341,2)*7,4))</f>
      </c>
      <c r="K341" s="5">
        <f>IF($A341="","",INDEX('14denní rozpis směn'!$B$3:$F$16,'Plán směn'!$E341+MOD('Plán směn'!$C341,2)*7,5))</f>
      </c>
      <c r="L341" s="4">
        <f t="shared" si="44"/>
      </c>
      <c r="M341" s="3">
        <f>IF($A341="","",IF(DAY($A341+1)=1,SUM(L$3:L341)-SUM(M$2:M340),""))</f>
      </c>
      <c r="N341" s="48">
        <f t="shared" si="45"/>
      </c>
      <c r="O341" s="44">
        <f t="shared" si="46"/>
      </c>
    </row>
    <row r="342" spans="1:15" ht="12.75">
      <c r="A342" s="43">
        <f t="shared" si="47"/>
      </c>
      <c r="B342" s="41">
        <f t="shared" si="40"/>
      </c>
      <c r="C342" s="41">
        <f t="shared" si="41"/>
      </c>
      <c r="D342" s="41">
        <f>IF(A342="","",COUNTIF(Svátky!$A$2:$A$13,'Plán směn'!A342))</f>
      </c>
      <c r="E342" s="42">
        <f t="shared" si="42"/>
      </c>
      <c r="F342" s="5">
        <f>IF(A342="","",INDEX('14denní rozpis směn'!$B$3:$F$16,'Plán směn'!$E342+MOD('Plán směn'!$C342,2)*7,1))</f>
      </c>
      <c r="G342" s="5">
        <f>IF(B342="","",INDEX('14denní rozpis směn'!$B$3:$F$16,'Plán směn'!$E342+MOD('Plán směn'!$C342,2)*7,2))</f>
      </c>
      <c r="H342" s="4">
        <f t="shared" si="43"/>
      </c>
      <c r="I342" s="3">
        <f>IF(A342="","",IF(DAY(A342+1)=1,SUM($H$3:H342)-SUM($I$2:I341),""))</f>
      </c>
      <c r="J342" s="5">
        <f>IF($A342="","",INDEX('14denní rozpis směn'!$B$3:$F$16,'Plán směn'!$E342+MOD('Plán směn'!$C342,2)*7,4))</f>
      </c>
      <c r="K342" s="5">
        <f>IF($A342="","",INDEX('14denní rozpis směn'!$B$3:$F$16,'Plán směn'!$E342+MOD('Plán směn'!$C342,2)*7,5))</f>
      </c>
      <c r="L342" s="4">
        <f t="shared" si="44"/>
      </c>
      <c r="M342" s="3">
        <f>IF($A342="","",IF(DAY($A342+1)=1,SUM(L$3:L342)-SUM(M$2:M341),""))</f>
      </c>
      <c r="N342" s="48">
        <f t="shared" si="45"/>
      </c>
      <c r="O342" s="44">
        <f t="shared" si="46"/>
      </c>
    </row>
    <row r="343" spans="1:15" ht="12.75">
      <c r="A343" s="43">
        <f t="shared" si="47"/>
      </c>
      <c r="B343" s="41">
        <f t="shared" si="40"/>
      </c>
      <c r="C343" s="41">
        <f t="shared" si="41"/>
      </c>
      <c r="D343" s="41">
        <f>IF(A343="","",COUNTIF(Svátky!$A$2:$A$13,'Plán směn'!A343))</f>
      </c>
      <c r="E343" s="42">
        <f t="shared" si="42"/>
      </c>
      <c r="F343" s="5">
        <f>IF(A343="","",INDEX('14denní rozpis směn'!$B$3:$F$16,'Plán směn'!$E343+MOD('Plán směn'!$C343,2)*7,1))</f>
      </c>
      <c r="G343" s="5">
        <f>IF(B343="","",INDEX('14denní rozpis směn'!$B$3:$F$16,'Plán směn'!$E343+MOD('Plán směn'!$C343,2)*7,2))</f>
      </c>
      <c r="H343" s="4">
        <f t="shared" si="43"/>
      </c>
      <c r="I343" s="3">
        <f>IF(A343="","",IF(DAY(A343+1)=1,SUM($H$3:H343)-SUM($I$2:I342),""))</f>
      </c>
      <c r="J343" s="5">
        <f>IF($A343="","",INDEX('14denní rozpis směn'!$B$3:$F$16,'Plán směn'!$E343+MOD('Plán směn'!$C343,2)*7,4))</f>
      </c>
      <c r="K343" s="5">
        <f>IF($A343="","",INDEX('14denní rozpis směn'!$B$3:$F$16,'Plán směn'!$E343+MOD('Plán směn'!$C343,2)*7,5))</f>
      </c>
      <c r="L343" s="4">
        <f t="shared" si="44"/>
      </c>
      <c r="M343" s="3">
        <f>IF($A343="","",IF(DAY($A343+1)=1,SUM(L$3:L343)-SUM(M$2:M342),""))</f>
      </c>
      <c r="N343" s="48">
        <f t="shared" si="45"/>
      </c>
      <c r="O343" s="44">
        <f t="shared" si="46"/>
      </c>
    </row>
    <row r="344" spans="1:15" ht="12.75">
      <c r="A344" s="43">
        <f t="shared" si="47"/>
      </c>
      <c r="B344" s="41">
        <f t="shared" si="40"/>
      </c>
      <c r="C344" s="41">
        <f t="shared" si="41"/>
      </c>
      <c r="D344" s="41">
        <f>IF(A344="","",COUNTIF(Svátky!$A$2:$A$13,'Plán směn'!A344))</f>
      </c>
      <c r="E344" s="42">
        <f t="shared" si="42"/>
      </c>
      <c r="F344" s="5">
        <f>IF(A344="","",INDEX('14denní rozpis směn'!$B$3:$F$16,'Plán směn'!$E344+MOD('Plán směn'!$C344,2)*7,1))</f>
      </c>
      <c r="G344" s="5">
        <f>IF(B344="","",INDEX('14denní rozpis směn'!$B$3:$F$16,'Plán směn'!$E344+MOD('Plán směn'!$C344,2)*7,2))</f>
      </c>
      <c r="H344" s="4">
        <f t="shared" si="43"/>
      </c>
      <c r="I344" s="3">
        <f>IF(A344="","",IF(DAY(A344+1)=1,SUM($H$3:H344)-SUM($I$2:I343),""))</f>
      </c>
      <c r="J344" s="5">
        <f>IF($A344="","",INDEX('14denní rozpis směn'!$B$3:$F$16,'Plán směn'!$E344+MOD('Plán směn'!$C344,2)*7,4))</f>
      </c>
      <c r="K344" s="5">
        <f>IF($A344="","",INDEX('14denní rozpis směn'!$B$3:$F$16,'Plán směn'!$E344+MOD('Plán směn'!$C344,2)*7,5))</f>
      </c>
      <c r="L344" s="4">
        <f t="shared" si="44"/>
      </c>
      <c r="M344" s="3">
        <f>IF($A344="","",IF(DAY($A344+1)=1,SUM(L$3:L344)-SUM(M$2:M343),""))</f>
      </c>
      <c r="N344" s="48">
        <f t="shared" si="45"/>
      </c>
      <c r="O344" s="44">
        <f t="shared" si="46"/>
      </c>
    </row>
    <row r="345" spans="1:15" ht="12.75">
      <c r="A345" s="43">
        <f t="shared" si="47"/>
      </c>
      <c r="B345" s="41">
        <f t="shared" si="40"/>
      </c>
      <c r="C345" s="41">
        <f t="shared" si="41"/>
      </c>
      <c r="D345" s="41">
        <f>IF(A345="","",COUNTIF(Svátky!$A$2:$A$13,'Plán směn'!A345))</f>
      </c>
      <c r="E345" s="42">
        <f t="shared" si="42"/>
      </c>
      <c r="F345" s="5">
        <f>IF(A345="","",INDEX('14denní rozpis směn'!$B$3:$F$16,'Plán směn'!$E345+MOD('Plán směn'!$C345,2)*7,1))</f>
      </c>
      <c r="G345" s="5">
        <f>IF(B345="","",INDEX('14denní rozpis směn'!$B$3:$F$16,'Plán směn'!$E345+MOD('Plán směn'!$C345,2)*7,2))</f>
      </c>
      <c r="H345" s="4">
        <f t="shared" si="43"/>
      </c>
      <c r="I345" s="3">
        <f>IF(A345="","",IF(DAY(A345+1)=1,SUM($H$3:H345)-SUM($I$2:I344),""))</f>
      </c>
      <c r="J345" s="5">
        <f>IF($A345="","",INDEX('14denní rozpis směn'!$B$3:$F$16,'Plán směn'!$E345+MOD('Plán směn'!$C345,2)*7,4))</f>
      </c>
      <c r="K345" s="5">
        <f>IF($A345="","",INDEX('14denní rozpis směn'!$B$3:$F$16,'Plán směn'!$E345+MOD('Plán směn'!$C345,2)*7,5))</f>
      </c>
      <c r="L345" s="4">
        <f t="shared" si="44"/>
      </c>
      <c r="M345" s="3">
        <f>IF($A345="","",IF(DAY($A345+1)=1,SUM(L$3:L345)-SUM(M$2:M344),""))</f>
      </c>
      <c r="N345" s="48">
        <f t="shared" si="45"/>
      </c>
      <c r="O345" s="44">
        <f t="shared" si="46"/>
      </c>
    </row>
    <row r="346" spans="1:15" ht="12.75">
      <c r="A346" s="43">
        <f t="shared" si="47"/>
      </c>
      <c r="B346" s="41">
        <f t="shared" si="40"/>
      </c>
      <c r="C346" s="41">
        <f t="shared" si="41"/>
      </c>
      <c r="D346" s="41">
        <f>IF(A346="","",COUNTIF(Svátky!$A$2:$A$13,'Plán směn'!A346))</f>
      </c>
      <c r="E346" s="42">
        <f t="shared" si="42"/>
      </c>
      <c r="F346" s="5">
        <f>IF(A346="","",INDEX('14denní rozpis směn'!$B$3:$F$16,'Plán směn'!$E346+MOD('Plán směn'!$C346,2)*7,1))</f>
      </c>
      <c r="G346" s="5">
        <f>IF(B346="","",INDEX('14denní rozpis směn'!$B$3:$F$16,'Plán směn'!$E346+MOD('Plán směn'!$C346,2)*7,2))</f>
      </c>
      <c r="H346" s="4">
        <f t="shared" si="43"/>
      </c>
      <c r="I346" s="3">
        <f>IF(A346="","",IF(DAY(A346+1)=1,SUM($H$3:H346)-SUM($I$2:I345),""))</f>
      </c>
      <c r="J346" s="5">
        <f>IF($A346="","",INDEX('14denní rozpis směn'!$B$3:$F$16,'Plán směn'!$E346+MOD('Plán směn'!$C346,2)*7,4))</f>
      </c>
      <c r="K346" s="5">
        <f>IF($A346="","",INDEX('14denní rozpis směn'!$B$3:$F$16,'Plán směn'!$E346+MOD('Plán směn'!$C346,2)*7,5))</f>
      </c>
      <c r="L346" s="4">
        <f t="shared" si="44"/>
      </c>
      <c r="M346" s="3">
        <f>IF($A346="","",IF(DAY($A346+1)=1,SUM(L$3:L346)-SUM(M$2:M345),""))</f>
      </c>
      <c r="N346" s="48">
        <f t="shared" si="45"/>
      </c>
      <c r="O346" s="44">
        <f t="shared" si="46"/>
      </c>
    </row>
    <row r="347" spans="1:15" ht="12.75">
      <c r="A347" s="43">
        <f t="shared" si="47"/>
      </c>
      <c r="B347" s="41">
        <f t="shared" si="40"/>
      </c>
      <c r="C347" s="41">
        <f t="shared" si="41"/>
      </c>
      <c r="D347" s="41">
        <f>IF(A347="","",COUNTIF(Svátky!$A$2:$A$13,'Plán směn'!A347))</f>
      </c>
      <c r="E347" s="42">
        <f t="shared" si="42"/>
      </c>
      <c r="F347" s="5">
        <f>IF(A347="","",INDEX('14denní rozpis směn'!$B$3:$F$16,'Plán směn'!$E347+MOD('Plán směn'!$C347,2)*7,1))</f>
      </c>
      <c r="G347" s="5">
        <f>IF(B347="","",INDEX('14denní rozpis směn'!$B$3:$F$16,'Plán směn'!$E347+MOD('Plán směn'!$C347,2)*7,2))</f>
      </c>
      <c r="H347" s="4">
        <f t="shared" si="43"/>
      </c>
      <c r="I347" s="3">
        <f>IF(A347="","",IF(DAY(A347+1)=1,SUM($H$3:H347)-SUM($I$2:I346),""))</f>
      </c>
      <c r="J347" s="5">
        <f>IF($A347="","",INDEX('14denní rozpis směn'!$B$3:$F$16,'Plán směn'!$E347+MOD('Plán směn'!$C347,2)*7,4))</f>
      </c>
      <c r="K347" s="5">
        <f>IF($A347="","",INDEX('14denní rozpis směn'!$B$3:$F$16,'Plán směn'!$E347+MOD('Plán směn'!$C347,2)*7,5))</f>
      </c>
      <c r="L347" s="4">
        <f t="shared" si="44"/>
      </c>
      <c r="M347" s="3">
        <f>IF($A347="","",IF(DAY($A347+1)=1,SUM(L$3:L347)-SUM(M$2:M346),""))</f>
      </c>
      <c r="N347" s="48">
        <f t="shared" si="45"/>
      </c>
      <c r="O347" s="44">
        <f t="shared" si="46"/>
      </c>
    </row>
    <row r="348" spans="1:15" ht="12.75">
      <c r="A348" s="43">
        <f t="shared" si="47"/>
      </c>
      <c r="B348" s="41">
        <f t="shared" si="40"/>
      </c>
      <c r="C348" s="41">
        <f t="shared" si="41"/>
      </c>
      <c r="D348" s="41">
        <f>IF(A348="","",COUNTIF(Svátky!$A$2:$A$13,'Plán směn'!A348))</f>
      </c>
      <c r="E348" s="42">
        <f t="shared" si="42"/>
      </c>
      <c r="F348" s="5">
        <f>IF(A348="","",INDEX('14denní rozpis směn'!$B$3:$F$16,'Plán směn'!$E348+MOD('Plán směn'!$C348,2)*7,1))</f>
      </c>
      <c r="G348" s="5">
        <f>IF(B348="","",INDEX('14denní rozpis směn'!$B$3:$F$16,'Plán směn'!$E348+MOD('Plán směn'!$C348,2)*7,2))</f>
      </c>
      <c r="H348" s="4">
        <f t="shared" si="43"/>
      </c>
      <c r="I348" s="3">
        <f>IF(A348="","",IF(DAY(A348+1)=1,SUM($H$3:H348)-SUM($I$2:I347),""))</f>
      </c>
      <c r="J348" s="5">
        <f>IF($A348="","",INDEX('14denní rozpis směn'!$B$3:$F$16,'Plán směn'!$E348+MOD('Plán směn'!$C348,2)*7,4))</f>
      </c>
      <c r="K348" s="5">
        <f>IF($A348="","",INDEX('14denní rozpis směn'!$B$3:$F$16,'Plán směn'!$E348+MOD('Plán směn'!$C348,2)*7,5))</f>
      </c>
      <c r="L348" s="4">
        <f t="shared" si="44"/>
      </c>
      <c r="M348" s="3">
        <f>IF($A348="","",IF(DAY($A348+1)=1,SUM(L$3:L348)-SUM(M$2:M347),""))</f>
      </c>
      <c r="N348" s="48">
        <f t="shared" si="45"/>
      </c>
      <c r="O348" s="44">
        <f t="shared" si="46"/>
      </c>
    </row>
    <row r="349" spans="1:15" ht="12.75">
      <c r="A349" s="43">
        <f t="shared" si="47"/>
      </c>
      <c r="B349" s="41">
        <f t="shared" si="40"/>
      </c>
      <c r="C349" s="41">
        <f t="shared" si="41"/>
      </c>
      <c r="D349" s="41">
        <f>IF(A349="","",COUNTIF(Svátky!$A$2:$A$13,'Plán směn'!A349))</f>
      </c>
      <c r="E349" s="42">
        <f t="shared" si="42"/>
      </c>
      <c r="F349" s="5">
        <f>IF(A349="","",INDEX('14denní rozpis směn'!$B$3:$F$16,'Plán směn'!$E349+MOD('Plán směn'!$C349,2)*7,1))</f>
      </c>
      <c r="G349" s="5">
        <f>IF(B349="","",INDEX('14denní rozpis směn'!$B$3:$F$16,'Plán směn'!$E349+MOD('Plán směn'!$C349,2)*7,2))</f>
      </c>
      <c r="H349" s="4">
        <f t="shared" si="43"/>
      </c>
      <c r="I349" s="3">
        <f>IF(A349="","",IF(DAY(A349+1)=1,SUM($H$3:H349)-SUM($I$2:I348),""))</f>
      </c>
      <c r="J349" s="5">
        <f>IF($A349="","",INDEX('14denní rozpis směn'!$B$3:$F$16,'Plán směn'!$E349+MOD('Plán směn'!$C349,2)*7,4))</f>
      </c>
      <c r="K349" s="5">
        <f>IF($A349="","",INDEX('14denní rozpis směn'!$B$3:$F$16,'Plán směn'!$E349+MOD('Plán směn'!$C349,2)*7,5))</f>
      </c>
      <c r="L349" s="4">
        <f t="shared" si="44"/>
      </c>
      <c r="M349" s="3">
        <f>IF($A349="","",IF(DAY($A349+1)=1,SUM(L$3:L349)-SUM(M$2:M348),""))</f>
      </c>
      <c r="N349" s="48">
        <f t="shared" si="45"/>
      </c>
      <c r="O349" s="44">
        <f t="shared" si="46"/>
      </c>
    </row>
    <row r="350" spans="1:15" ht="12.75">
      <c r="A350" s="43">
        <f t="shared" si="47"/>
      </c>
      <c r="B350" s="41">
        <f t="shared" si="40"/>
      </c>
      <c r="C350" s="41">
        <f t="shared" si="41"/>
      </c>
      <c r="D350" s="41">
        <f>IF(A350="","",COUNTIF(Svátky!$A$2:$A$13,'Plán směn'!A350))</f>
      </c>
      <c r="E350" s="42">
        <f t="shared" si="42"/>
      </c>
      <c r="F350" s="5">
        <f>IF(A350="","",INDEX('14denní rozpis směn'!$B$3:$F$16,'Plán směn'!$E350+MOD('Plán směn'!$C350,2)*7,1))</f>
      </c>
      <c r="G350" s="5">
        <f>IF(B350="","",INDEX('14denní rozpis směn'!$B$3:$F$16,'Plán směn'!$E350+MOD('Plán směn'!$C350,2)*7,2))</f>
      </c>
      <c r="H350" s="4">
        <f t="shared" si="43"/>
      </c>
      <c r="I350" s="3">
        <f>IF(A350="","",IF(DAY(A350+1)=1,SUM($H$3:H350)-SUM($I$2:I349),""))</f>
      </c>
      <c r="J350" s="5">
        <f>IF($A350="","",INDEX('14denní rozpis směn'!$B$3:$F$16,'Plán směn'!$E350+MOD('Plán směn'!$C350,2)*7,4))</f>
      </c>
      <c r="K350" s="5">
        <f>IF($A350="","",INDEX('14denní rozpis směn'!$B$3:$F$16,'Plán směn'!$E350+MOD('Plán směn'!$C350,2)*7,5))</f>
      </c>
      <c r="L350" s="4">
        <f t="shared" si="44"/>
      </c>
      <c r="M350" s="3">
        <f>IF($A350="","",IF(DAY($A350+1)=1,SUM(L$3:L350)-SUM(M$2:M349),""))</f>
      </c>
      <c r="N350" s="48">
        <f t="shared" si="45"/>
      </c>
      <c r="O350" s="44">
        <f t="shared" si="46"/>
      </c>
    </row>
    <row r="351" spans="1:15" ht="12.75">
      <c r="A351" s="43">
        <f t="shared" si="47"/>
      </c>
      <c r="B351" s="41">
        <f t="shared" si="40"/>
      </c>
      <c r="C351" s="41">
        <f t="shared" si="41"/>
      </c>
      <c r="D351" s="41">
        <f>IF(A351="","",COUNTIF(Svátky!$A$2:$A$13,'Plán směn'!A351))</f>
      </c>
      <c r="E351" s="42">
        <f t="shared" si="42"/>
      </c>
      <c r="F351" s="5">
        <f>IF(A351="","",INDEX('14denní rozpis směn'!$B$3:$F$16,'Plán směn'!$E351+MOD('Plán směn'!$C351,2)*7,1))</f>
      </c>
      <c r="G351" s="5">
        <f>IF(B351="","",INDEX('14denní rozpis směn'!$B$3:$F$16,'Plán směn'!$E351+MOD('Plán směn'!$C351,2)*7,2))</f>
      </c>
      <c r="H351" s="4">
        <f t="shared" si="43"/>
      </c>
      <c r="I351" s="3">
        <f>IF(A351="","",IF(DAY(A351+1)=1,SUM($H$3:H351)-SUM($I$2:I350),""))</f>
      </c>
      <c r="J351" s="5">
        <f>IF($A351="","",INDEX('14denní rozpis směn'!$B$3:$F$16,'Plán směn'!$E351+MOD('Plán směn'!$C351,2)*7,4))</f>
      </c>
      <c r="K351" s="5">
        <f>IF($A351="","",INDEX('14denní rozpis směn'!$B$3:$F$16,'Plán směn'!$E351+MOD('Plán směn'!$C351,2)*7,5))</f>
      </c>
      <c r="L351" s="4">
        <f t="shared" si="44"/>
      </c>
      <c r="M351" s="3">
        <f>IF($A351="","",IF(DAY($A351+1)=1,SUM(L$3:L351)-SUM(M$2:M350),""))</f>
      </c>
      <c r="N351" s="48">
        <f t="shared" si="45"/>
      </c>
      <c r="O351" s="44">
        <f t="shared" si="46"/>
      </c>
    </row>
    <row r="352" spans="1:15" ht="12.75">
      <c r="A352" s="43">
        <f t="shared" si="47"/>
      </c>
      <c r="B352" s="41">
        <f t="shared" si="40"/>
      </c>
      <c r="C352" s="41">
        <f t="shared" si="41"/>
      </c>
      <c r="D352" s="41">
        <f>IF(A352="","",COUNTIF(Svátky!$A$2:$A$13,'Plán směn'!A352))</f>
      </c>
      <c r="E352" s="42">
        <f t="shared" si="42"/>
      </c>
      <c r="F352" s="5">
        <f>IF(A352="","",INDEX('14denní rozpis směn'!$B$3:$F$16,'Plán směn'!$E352+MOD('Plán směn'!$C352,2)*7,1))</f>
      </c>
      <c r="G352" s="5">
        <f>IF(B352="","",INDEX('14denní rozpis směn'!$B$3:$F$16,'Plán směn'!$E352+MOD('Plán směn'!$C352,2)*7,2))</f>
      </c>
      <c r="H352" s="4">
        <f t="shared" si="43"/>
      </c>
      <c r="I352" s="3">
        <f>IF(A352="","",IF(DAY(A352+1)=1,SUM($H$3:H352)-SUM($I$2:I351),""))</f>
      </c>
      <c r="J352" s="5">
        <f>IF($A352="","",INDEX('14denní rozpis směn'!$B$3:$F$16,'Plán směn'!$E352+MOD('Plán směn'!$C352,2)*7,4))</f>
      </c>
      <c r="K352" s="5">
        <f>IF($A352="","",INDEX('14denní rozpis směn'!$B$3:$F$16,'Plán směn'!$E352+MOD('Plán směn'!$C352,2)*7,5))</f>
      </c>
      <c r="L352" s="4">
        <f t="shared" si="44"/>
      </c>
      <c r="M352" s="3">
        <f>IF($A352="","",IF(DAY($A352+1)=1,SUM(L$3:L352)-SUM(M$2:M351),""))</f>
      </c>
      <c r="N352" s="48">
        <f t="shared" si="45"/>
      </c>
      <c r="O352" s="44">
        <f t="shared" si="46"/>
      </c>
    </row>
    <row r="353" spans="1:15" ht="12.75">
      <c r="A353" s="43">
        <f t="shared" si="47"/>
      </c>
      <c r="B353" s="41">
        <f t="shared" si="40"/>
      </c>
      <c r="C353" s="41">
        <f t="shared" si="41"/>
      </c>
      <c r="D353" s="41">
        <f>IF(A353="","",COUNTIF(Svátky!$A$2:$A$13,'Plán směn'!A353))</f>
      </c>
      <c r="E353" s="42">
        <f t="shared" si="42"/>
      </c>
      <c r="F353" s="5">
        <f>IF(A353="","",INDEX('14denní rozpis směn'!$B$3:$F$16,'Plán směn'!$E353+MOD('Plán směn'!$C353,2)*7,1))</f>
      </c>
      <c r="G353" s="5">
        <f>IF(B353="","",INDEX('14denní rozpis směn'!$B$3:$F$16,'Plán směn'!$E353+MOD('Plán směn'!$C353,2)*7,2))</f>
      </c>
      <c r="H353" s="4">
        <f t="shared" si="43"/>
      </c>
      <c r="I353" s="3">
        <f>IF(A353="","",IF(DAY(A353+1)=1,SUM($H$3:H353)-SUM($I$2:I352),""))</f>
      </c>
      <c r="J353" s="5">
        <f>IF($A353="","",INDEX('14denní rozpis směn'!$B$3:$F$16,'Plán směn'!$E353+MOD('Plán směn'!$C353,2)*7,4))</f>
      </c>
      <c r="K353" s="5">
        <f>IF($A353="","",INDEX('14denní rozpis směn'!$B$3:$F$16,'Plán směn'!$E353+MOD('Plán směn'!$C353,2)*7,5))</f>
      </c>
      <c r="L353" s="4">
        <f t="shared" si="44"/>
      </c>
      <c r="M353" s="3">
        <f>IF($A353="","",IF(DAY($A353+1)=1,SUM(L$3:L353)-SUM(M$2:M352),""))</f>
      </c>
      <c r="N353" s="48">
        <f t="shared" si="45"/>
      </c>
      <c r="O353" s="44">
        <f t="shared" si="46"/>
      </c>
    </row>
    <row r="354" spans="1:15" ht="12.75">
      <c r="A354" s="43">
        <f t="shared" si="47"/>
      </c>
      <c r="B354" s="41">
        <f t="shared" si="40"/>
      </c>
      <c r="C354" s="41">
        <f t="shared" si="41"/>
      </c>
      <c r="D354" s="41">
        <f>IF(A354="","",COUNTIF(Svátky!$A$2:$A$13,'Plán směn'!A354))</f>
      </c>
      <c r="E354" s="42">
        <f t="shared" si="42"/>
      </c>
      <c r="F354" s="5">
        <f>IF(A354="","",INDEX('14denní rozpis směn'!$B$3:$F$16,'Plán směn'!$E354+MOD('Plán směn'!$C354,2)*7,1))</f>
      </c>
      <c r="G354" s="5">
        <f>IF(B354="","",INDEX('14denní rozpis směn'!$B$3:$F$16,'Plán směn'!$E354+MOD('Plán směn'!$C354,2)*7,2))</f>
      </c>
      <c r="H354" s="4">
        <f t="shared" si="43"/>
      </c>
      <c r="I354" s="3">
        <f>IF(A354="","",IF(DAY(A354+1)=1,SUM($H$3:H354)-SUM($I$2:I353),""))</f>
      </c>
      <c r="J354" s="5">
        <f>IF($A354="","",INDEX('14denní rozpis směn'!$B$3:$F$16,'Plán směn'!$E354+MOD('Plán směn'!$C354,2)*7,4))</f>
      </c>
      <c r="K354" s="5">
        <f>IF($A354="","",INDEX('14denní rozpis směn'!$B$3:$F$16,'Plán směn'!$E354+MOD('Plán směn'!$C354,2)*7,5))</f>
      </c>
      <c r="L354" s="4">
        <f t="shared" si="44"/>
      </c>
      <c r="M354" s="3">
        <f>IF($A354="","",IF(DAY($A354+1)=1,SUM(L$3:L354)-SUM(M$2:M353),""))</f>
      </c>
      <c r="N354" s="48">
        <f t="shared" si="45"/>
      </c>
      <c r="O354" s="44">
        <f t="shared" si="46"/>
      </c>
    </row>
    <row r="355" spans="1:15" ht="12.75">
      <c r="A355" s="43">
        <f t="shared" si="47"/>
      </c>
      <c r="B355" s="41">
        <f t="shared" si="40"/>
      </c>
      <c r="C355" s="41">
        <f t="shared" si="41"/>
      </c>
      <c r="D355" s="41">
        <f>IF(A355="","",COUNTIF(Svátky!$A$2:$A$13,'Plán směn'!A355))</f>
      </c>
      <c r="E355" s="42">
        <f t="shared" si="42"/>
      </c>
      <c r="F355" s="5">
        <f>IF(A355="","",INDEX('14denní rozpis směn'!$B$3:$F$16,'Plán směn'!$E355+MOD('Plán směn'!$C355,2)*7,1))</f>
      </c>
      <c r="G355" s="5">
        <f>IF(B355="","",INDEX('14denní rozpis směn'!$B$3:$F$16,'Plán směn'!$E355+MOD('Plán směn'!$C355,2)*7,2))</f>
      </c>
      <c r="H355" s="4">
        <f t="shared" si="43"/>
      </c>
      <c r="I355" s="3">
        <f>IF(A355="","",IF(DAY(A355+1)=1,SUM($H$3:H355)-SUM($I$2:I354),""))</f>
      </c>
      <c r="J355" s="5">
        <f>IF($A355="","",INDEX('14denní rozpis směn'!$B$3:$F$16,'Plán směn'!$E355+MOD('Plán směn'!$C355,2)*7,4))</f>
      </c>
      <c r="K355" s="5">
        <f>IF($A355="","",INDEX('14denní rozpis směn'!$B$3:$F$16,'Plán směn'!$E355+MOD('Plán směn'!$C355,2)*7,5))</f>
      </c>
      <c r="L355" s="4">
        <f t="shared" si="44"/>
      </c>
      <c r="M355" s="3">
        <f>IF($A355="","",IF(DAY($A355+1)=1,SUM(L$3:L355)-SUM(M$2:M354),""))</f>
      </c>
      <c r="N355" s="48">
        <f t="shared" si="45"/>
      </c>
      <c r="O355" s="44">
        <f t="shared" si="46"/>
      </c>
    </row>
    <row r="356" spans="1:15" ht="12.75">
      <c r="A356" s="43">
        <f t="shared" si="47"/>
      </c>
      <c r="B356" s="41">
        <f t="shared" si="40"/>
      </c>
      <c r="C356" s="41">
        <f t="shared" si="41"/>
      </c>
      <c r="D356" s="41">
        <f>IF(A356="","",COUNTIF(Svátky!$A$2:$A$13,'Plán směn'!A356))</f>
      </c>
      <c r="E356" s="42">
        <f t="shared" si="42"/>
      </c>
      <c r="F356" s="5">
        <f>IF(A356="","",INDEX('14denní rozpis směn'!$B$3:$F$16,'Plán směn'!$E356+MOD('Plán směn'!$C356,2)*7,1))</f>
      </c>
      <c r="G356" s="5">
        <f>IF(B356="","",INDEX('14denní rozpis směn'!$B$3:$F$16,'Plán směn'!$E356+MOD('Plán směn'!$C356,2)*7,2))</f>
      </c>
      <c r="H356" s="4">
        <f t="shared" si="43"/>
      </c>
      <c r="I356" s="3">
        <f>IF(A356="","",IF(DAY(A356+1)=1,SUM($H$3:H356)-SUM($I$2:I355),""))</f>
      </c>
      <c r="J356" s="5">
        <f>IF($A356="","",INDEX('14denní rozpis směn'!$B$3:$F$16,'Plán směn'!$E356+MOD('Plán směn'!$C356,2)*7,4))</f>
      </c>
      <c r="K356" s="5">
        <f>IF($A356="","",INDEX('14denní rozpis směn'!$B$3:$F$16,'Plán směn'!$E356+MOD('Plán směn'!$C356,2)*7,5))</f>
      </c>
      <c r="L356" s="4">
        <f t="shared" si="44"/>
      </c>
      <c r="M356" s="3">
        <f>IF($A356="","",IF(DAY($A356+1)=1,SUM(L$3:L356)-SUM(M$2:M355),""))</f>
      </c>
      <c r="N356" s="48">
        <f t="shared" si="45"/>
      </c>
      <c r="O356" s="44">
        <f t="shared" si="46"/>
      </c>
    </row>
    <row r="357" spans="1:15" ht="12.75">
      <c r="A357" s="43">
        <f t="shared" si="47"/>
      </c>
      <c r="B357" s="41">
        <f t="shared" si="40"/>
      </c>
      <c r="C357" s="41">
        <f t="shared" si="41"/>
      </c>
      <c r="D357" s="41">
        <f>IF(A357="","",COUNTIF(Svátky!$A$2:$A$13,'Plán směn'!A357))</f>
      </c>
      <c r="E357" s="42">
        <f t="shared" si="42"/>
      </c>
      <c r="F357" s="5">
        <f>IF(A357="","",INDEX('14denní rozpis směn'!$B$3:$F$16,'Plán směn'!$E357+MOD('Plán směn'!$C357,2)*7,1))</f>
      </c>
      <c r="G357" s="5">
        <f>IF(B357="","",INDEX('14denní rozpis směn'!$B$3:$F$16,'Plán směn'!$E357+MOD('Plán směn'!$C357,2)*7,2))</f>
      </c>
      <c r="H357" s="4">
        <f t="shared" si="43"/>
      </c>
      <c r="I357" s="3">
        <f>IF(A357="","",IF(DAY(A357+1)=1,SUM($H$3:H357)-SUM($I$2:I356),""))</f>
      </c>
      <c r="J357" s="5">
        <f>IF($A357="","",INDEX('14denní rozpis směn'!$B$3:$F$16,'Plán směn'!$E357+MOD('Plán směn'!$C357,2)*7,4))</f>
      </c>
      <c r="K357" s="5">
        <f>IF($A357="","",INDEX('14denní rozpis směn'!$B$3:$F$16,'Plán směn'!$E357+MOD('Plán směn'!$C357,2)*7,5))</f>
      </c>
      <c r="L357" s="4">
        <f t="shared" si="44"/>
      </c>
      <c r="M357" s="3">
        <f>IF($A357="","",IF(DAY($A357+1)=1,SUM(L$3:L357)-SUM(M$2:M356),""))</f>
      </c>
      <c r="N357" s="48">
        <f t="shared" si="45"/>
      </c>
      <c r="O357" s="44">
        <f t="shared" si="46"/>
      </c>
    </row>
    <row r="358" spans="1:15" ht="12.75">
      <c r="A358" s="43">
        <f t="shared" si="47"/>
      </c>
      <c r="B358" s="41">
        <f t="shared" si="40"/>
      </c>
      <c r="C358" s="41">
        <f t="shared" si="41"/>
      </c>
      <c r="D358" s="41">
        <f>IF(A358="","",COUNTIF(Svátky!$A$2:$A$13,'Plán směn'!A358))</f>
      </c>
      <c r="E358" s="42">
        <f t="shared" si="42"/>
      </c>
      <c r="F358" s="5">
        <f>IF(A358="","",INDEX('14denní rozpis směn'!$B$3:$F$16,'Plán směn'!$E358+MOD('Plán směn'!$C358,2)*7,1))</f>
      </c>
      <c r="G358" s="5">
        <f>IF(B358="","",INDEX('14denní rozpis směn'!$B$3:$F$16,'Plán směn'!$E358+MOD('Plán směn'!$C358,2)*7,2))</f>
      </c>
      <c r="H358" s="4">
        <f t="shared" si="43"/>
      </c>
      <c r="I358" s="3">
        <f>IF(A358="","",IF(DAY(A358+1)=1,SUM($H$3:H358)-SUM($I$2:I357),""))</f>
      </c>
      <c r="J358" s="5">
        <f>IF($A358="","",INDEX('14denní rozpis směn'!$B$3:$F$16,'Plán směn'!$E358+MOD('Plán směn'!$C358,2)*7,4))</f>
      </c>
      <c r="K358" s="5">
        <f>IF($A358="","",INDEX('14denní rozpis směn'!$B$3:$F$16,'Plán směn'!$E358+MOD('Plán směn'!$C358,2)*7,5))</f>
      </c>
      <c r="L358" s="4">
        <f t="shared" si="44"/>
      </c>
      <c r="M358" s="3">
        <f>IF($A358="","",IF(DAY($A358+1)=1,SUM(L$3:L358)-SUM(M$2:M357),""))</f>
      </c>
      <c r="N358" s="48">
        <f t="shared" si="45"/>
      </c>
      <c r="O358" s="44">
        <f t="shared" si="46"/>
      </c>
    </row>
    <row r="359" spans="1:15" ht="12.75">
      <c r="A359" s="43">
        <f t="shared" si="47"/>
      </c>
      <c r="B359" s="41">
        <f t="shared" si="40"/>
      </c>
      <c r="C359" s="41">
        <f t="shared" si="41"/>
      </c>
      <c r="D359" s="41">
        <f>IF(A359="","",COUNTIF(Svátky!$A$2:$A$13,'Plán směn'!A359))</f>
      </c>
      <c r="E359" s="42">
        <f t="shared" si="42"/>
      </c>
      <c r="F359" s="5">
        <f>IF(A359="","",INDEX('14denní rozpis směn'!$B$3:$F$16,'Plán směn'!$E359+MOD('Plán směn'!$C359,2)*7,1))</f>
      </c>
      <c r="G359" s="5">
        <f>IF(B359="","",INDEX('14denní rozpis směn'!$B$3:$F$16,'Plán směn'!$E359+MOD('Plán směn'!$C359,2)*7,2))</f>
      </c>
      <c r="H359" s="4">
        <f t="shared" si="43"/>
      </c>
      <c r="I359" s="3">
        <f>IF(A359="","",IF(DAY(A359+1)=1,SUM($H$3:H359)-SUM($I$2:I358),""))</f>
      </c>
      <c r="J359" s="5">
        <f>IF($A359="","",INDEX('14denní rozpis směn'!$B$3:$F$16,'Plán směn'!$E359+MOD('Plán směn'!$C359,2)*7,4))</f>
      </c>
      <c r="K359" s="5">
        <f>IF($A359="","",INDEX('14denní rozpis směn'!$B$3:$F$16,'Plán směn'!$E359+MOD('Plán směn'!$C359,2)*7,5))</f>
      </c>
      <c r="L359" s="4">
        <f t="shared" si="44"/>
      </c>
      <c r="M359" s="3">
        <f>IF($A359="","",IF(DAY($A359+1)=1,SUM(L$3:L359)-SUM(M$2:M358),""))</f>
      </c>
      <c r="N359" s="48">
        <f t="shared" si="45"/>
      </c>
      <c r="O359" s="44">
        <f t="shared" si="46"/>
      </c>
    </row>
    <row r="360" spans="1:15" ht="12.75">
      <c r="A360" s="43">
        <f t="shared" si="47"/>
      </c>
      <c r="B360" s="41">
        <f t="shared" si="40"/>
      </c>
      <c r="C360" s="41">
        <f t="shared" si="41"/>
      </c>
      <c r="D360" s="41">
        <f>IF(A360="","",COUNTIF(Svátky!$A$2:$A$13,'Plán směn'!A360))</f>
      </c>
      <c r="E360" s="42">
        <f t="shared" si="42"/>
      </c>
      <c r="F360" s="5">
        <f>IF(A360="","",INDEX('14denní rozpis směn'!$B$3:$F$16,'Plán směn'!$E360+MOD('Plán směn'!$C360,2)*7,1))</f>
      </c>
      <c r="G360" s="5">
        <f>IF(B360="","",INDEX('14denní rozpis směn'!$B$3:$F$16,'Plán směn'!$E360+MOD('Plán směn'!$C360,2)*7,2))</f>
      </c>
      <c r="H360" s="4">
        <f t="shared" si="43"/>
      </c>
      <c r="I360" s="3">
        <f>IF(A360="","",IF(DAY(A360+1)=1,SUM($H$3:H360)-SUM($I$2:I359),""))</f>
      </c>
      <c r="J360" s="5">
        <f>IF($A360="","",INDEX('14denní rozpis směn'!$B$3:$F$16,'Plán směn'!$E360+MOD('Plán směn'!$C360,2)*7,4))</f>
      </c>
      <c r="K360" s="5">
        <f>IF($A360="","",INDEX('14denní rozpis směn'!$B$3:$F$16,'Plán směn'!$E360+MOD('Plán směn'!$C360,2)*7,5))</f>
      </c>
      <c r="L360" s="4">
        <f t="shared" si="44"/>
      </c>
      <c r="M360" s="3">
        <f>IF($A360="","",IF(DAY($A360+1)=1,SUM(L$3:L360)-SUM(M$2:M359),""))</f>
      </c>
      <c r="N360" s="48">
        <f t="shared" si="45"/>
      </c>
      <c r="O360" s="44">
        <f t="shared" si="46"/>
      </c>
    </row>
    <row r="361" spans="1:15" ht="12.75">
      <c r="A361" s="43">
        <f t="shared" si="47"/>
      </c>
      <c r="B361" s="41">
        <f t="shared" si="40"/>
      </c>
      <c r="C361" s="41">
        <f t="shared" si="41"/>
      </c>
      <c r="D361" s="41">
        <f>IF(A361="","",COUNTIF(Svátky!$A$2:$A$13,'Plán směn'!A361))</f>
      </c>
      <c r="E361" s="42">
        <f t="shared" si="42"/>
      </c>
      <c r="F361" s="5">
        <f>IF(A361="","",INDEX('14denní rozpis směn'!$B$3:$F$16,'Plán směn'!$E361+MOD('Plán směn'!$C361,2)*7,1))</f>
      </c>
      <c r="G361" s="5">
        <f>IF(B361="","",INDEX('14denní rozpis směn'!$B$3:$F$16,'Plán směn'!$E361+MOD('Plán směn'!$C361,2)*7,2))</f>
      </c>
      <c r="H361" s="4">
        <f t="shared" si="43"/>
      </c>
      <c r="I361" s="3">
        <f>IF(A361="","",IF(DAY(A361+1)=1,SUM($H$3:H361)-SUM($I$2:I360),""))</f>
      </c>
      <c r="J361" s="5">
        <f>IF($A361="","",INDEX('14denní rozpis směn'!$B$3:$F$16,'Plán směn'!$E361+MOD('Plán směn'!$C361,2)*7,4))</f>
      </c>
      <c r="K361" s="5">
        <f>IF($A361="","",INDEX('14denní rozpis směn'!$B$3:$F$16,'Plán směn'!$E361+MOD('Plán směn'!$C361,2)*7,5))</f>
      </c>
      <c r="L361" s="4">
        <f t="shared" si="44"/>
      </c>
      <c r="M361" s="3">
        <f>IF($A361="","",IF(DAY($A361+1)=1,SUM(L$3:L361)-SUM(M$2:M360),""))</f>
      </c>
      <c r="N361" s="48">
        <f t="shared" si="45"/>
      </c>
      <c r="O361" s="44">
        <f t="shared" si="46"/>
      </c>
    </row>
    <row r="362" spans="1:15" ht="12.75">
      <c r="A362" s="43">
        <f t="shared" si="47"/>
      </c>
      <c r="B362" s="41">
        <f t="shared" si="40"/>
      </c>
      <c r="C362" s="41">
        <f t="shared" si="41"/>
      </c>
      <c r="D362" s="41">
        <f>IF(A362="","",COUNTIF(Svátky!$A$2:$A$13,'Plán směn'!A362))</f>
      </c>
      <c r="E362" s="42">
        <f t="shared" si="42"/>
      </c>
      <c r="F362" s="5">
        <f>IF(A362="","",INDEX('14denní rozpis směn'!$B$3:$F$16,'Plán směn'!$E362+MOD('Plán směn'!$C362,2)*7,1))</f>
      </c>
      <c r="G362" s="5">
        <f>IF(B362="","",INDEX('14denní rozpis směn'!$B$3:$F$16,'Plán směn'!$E362+MOD('Plán směn'!$C362,2)*7,2))</f>
      </c>
      <c r="H362" s="4">
        <f t="shared" si="43"/>
      </c>
      <c r="I362" s="3">
        <f>IF(A362="","",IF(DAY(A362+1)=1,SUM($H$3:H362)-SUM($I$2:I361),""))</f>
      </c>
      <c r="J362" s="5">
        <f>IF($A362="","",INDEX('14denní rozpis směn'!$B$3:$F$16,'Plán směn'!$E362+MOD('Plán směn'!$C362,2)*7,4))</f>
      </c>
      <c r="K362" s="5">
        <f>IF($A362="","",INDEX('14denní rozpis směn'!$B$3:$F$16,'Plán směn'!$E362+MOD('Plán směn'!$C362,2)*7,5))</f>
      </c>
      <c r="L362" s="4">
        <f t="shared" si="44"/>
      </c>
      <c r="M362" s="3">
        <f>IF($A362="","",IF(DAY($A362+1)=1,SUM(L$3:L362)-SUM(M$2:M361),""))</f>
      </c>
      <c r="N362" s="48">
        <f t="shared" si="45"/>
      </c>
      <c r="O362" s="44">
        <f t="shared" si="46"/>
      </c>
    </row>
    <row r="363" spans="1:15" ht="12.75">
      <c r="A363" s="43">
        <f t="shared" si="47"/>
      </c>
      <c r="B363" s="41">
        <f t="shared" si="40"/>
      </c>
      <c r="C363" s="41">
        <f t="shared" si="41"/>
      </c>
      <c r="D363" s="41">
        <f>IF(A363="","",COUNTIF(Svátky!$A$2:$A$13,'Plán směn'!A363))</f>
      </c>
      <c r="E363" s="42">
        <f t="shared" si="42"/>
      </c>
      <c r="F363" s="5">
        <f>IF(A363="","",INDEX('14denní rozpis směn'!$B$3:$F$16,'Plán směn'!$E363+MOD('Plán směn'!$C363,2)*7,1))</f>
      </c>
      <c r="G363" s="5">
        <f>IF(B363="","",INDEX('14denní rozpis směn'!$B$3:$F$16,'Plán směn'!$E363+MOD('Plán směn'!$C363,2)*7,2))</f>
      </c>
      <c r="H363" s="4">
        <f t="shared" si="43"/>
      </c>
      <c r="I363" s="3">
        <f>IF(A363="","",IF(DAY(A363+1)=1,SUM($H$3:H363)-SUM($I$2:I362),""))</f>
      </c>
      <c r="J363" s="5">
        <f>IF($A363="","",INDEX('14denní rozpis směn'!$B$3:$F$16,'Plán směn'!$E363+MOD('Plán směn'!$C363,2)*7,4))</f>
      </c>
      <c r="K363" s="5">
        <f>IF($A363="","",INDEX('14denní rozpis směn'!$B$3:$F$16,'Plán směn'!$E363+MOD('Plán směn'!$C363,2)*7,5))</f>
      </c>
      <c r="L363" s="4">
        <f t="shared" si="44"/>
      </c>
      <c r="M363" s="3">
        <f>IF($A363="","",IF(DAY($A363+1)=1,SUM(L$3:L363)-SUM(M$2:M362),""))</f>
      </c>
      <c r="N363" s="48">
        <f t="shared" si="45"/>
      </c>
      <c r="O363" s="44">
        <f t="shared" si="46"/>
      </c>
    </row>
    <row r="364" spans="1:15" ht="12.75">
      <c r="A364" s="43">
        <f t="shared" si="47"/>
      </c>
      <c r="B364" s="41">
        <f t="shared" si="40"/>
      </c>
      <c r="C364" s="41">
        <f t="shared" si="41"/>
      </c>
      <c r="D364" s="41">
        <f>IF(A364="","",COUNTIF(Svátky!$A$2:$A$13,'Plán směn'!A364))</f>
      </c>
      <c r="E364" s="42">
        <f t="shared" si="42"/>
      </c>
      <c r="F364" s="5">
        <f>IF(A364="","",INDEX('14denní rozpis směn'!$B$3:$F$16,'Plán směn'!$E364+MOD('Plán směn'!$C364,2)*7,1))</f>
      </c>
      <c r="G364" s="5">
        <f>IF(B364="","",INDEX('14denní rozpis směn'!$B$3:$F$16,'Plán směn'!$E364+MOD('Plán směn'!$C364,2)*7,2))</f>
      </c>
      <c r="H364" s="4">
        <f t="shared" si="43"/>
      </c>
      <c r="I364" s="3">
        <f>IF(A364="","",IF(DAY(A364+1)=1,SUM($H$3:H364)-SUM($I$2:I363),""))</f>
      </c>
      <c r="J364" s="5">
        <f>IF($A364="","",INDEX('14denní rozpis směn'!$B$3:$F$16,'Plán směn'!$E364+MOD('Plán směn'!$C364,2)*7,4))</f>
      </c>
      <c r="K364" s="5">
        <f>IF($A364="","",INDEX('14denní rozpis směn'!$B$3:$F$16,'Plán směn'!$E364+MOD('Plán směn'!$C364,2)*7,5))</f>
      </c>
      <c r="L364" s="4">
        <f t="shared" si="44"/>
      </c>
      <c r="M364" s="3">
        <f>IF($A364="","",IF(DAY($A364+1)=1,SUM(L$3:L364)-SUM(M$2:M363),""))</f>
      </c>
      <c r="N364" s="48">
        <f t="shared" si="45"/>
      </c>
      <c r="O364" s="44">
        <f t="shared" si="46"/>
      </c>
    </row>
    <row r="365" spans="1:15" ht="12.75">
      <c r="A365" s="43">
        <f t="shared" si="47"/>
      </c>
      <c r="B365" s="41">
        <f t="shared" si="40"/>
      </c>
      <c r="C365" s="41">
        <f t="shared" si="41"/>
      </c>
      <c r="D365" s="41">
        <f>IF(A365="","",COUNTIF(Svátky!$A$2:$A$13,'Plán směn'!A365))</f>
      </c>
      <c r="E365" s="42">
        <f t="shared" si="42"/>
      </c>
      <c r="F365" s="5">
        <f>IF(A365="","",INDEX('14denní rozpis směn'!$B$3:$F$16,'Plán směn'!$E365+MOD('Plán směn'!$C365,2)*7,1))</f>
      </c>
      <c r="G365" s="5">
        <f>IF(B365="","",INDEX('14denní rozpis směn'!$B$3:$F$16,'Plán směn'!$E365+MOD('Plán směn'!$C365,2)*7,2))</f>
      </c>
      <c r="H365" s="4">
        <f t="shared" si="43"/>
      </c>
      <c r="I365" s="3">
        <f>IF(A365="","",IF(DAY(A365+1)=1,SUM($H$3:H365)-SUM($I$2:I364),""))</f>
      </c>
      <c r="J365" s="5">
        <f>IF($A365="","",INDEX('14denní rozpis směn'!$B$3:$F$16,'Plán směn'!$E365+MOD('Plán směn'!$C365,2)*7,4))</f>
      </c>
      <c r="K365" s="5">
        <f>IF($A365="","",INDEX('14denní rozpis směn'!$B$3:$F$16,'Plán směn'!$E365+MOD('Plán směn'!$C365,2)*7,5))</f>
      </c>
      <c r="L365" s="4">
        <f t="shared" si="44"/>
      </c>
      <c r="M365" s="3">
        <f>IF($A365="","",IF(DAY($A365+1)=1,SUM(L$3:L365)-SUM(M$2:M364),""))</f>
      </c>
      <c r="N365" s="48">
        <f t="shared" si="45"/>
      </c>
      <c r="O365" s="44">
        <f t="shared" si="46"/>
      </c>
    </row>
    <row r="366" spans="1:15" ht="12.75">
      <c r="A366" s="43">
        <f t="shared" si="47"/>
      </c>
      <c r="B366" s="41">
        <f t="shared" si="40"/>
      </c>
      <c r="C366" s="41">
        <f t="shared" si="41"/>
      </c>
      <c r="D366" s="41">
        <f>IF(A366="","",COUNTIF(Svátky!$A$2:$A$13,'Plán směn'!A366))</f>
      </c>
      <c r="E366" s="42">
        <f t="shared" si="42"/>
      </c>
      <c r="F366" s="5">
        <f>IF(A366="","",INDEX('14denní rozpis směn'!$B$3:$F$16,'Plán směn'!$E366+MOD('Plán směn'!$C366,2)*7,1))</f>
      </c>
      <c r="G366" s="5">
        <f>IF(B366="","",INDEX('14denní rozpis směn'!$B$3:$F$16,'Plán směn'!$E366+MOD('Plán směn'!$C366,2)*7,2))</f>
      </c>
      <c r="H366" s="4">
        <f t="shared" si="43"/>
      </c>
      <c r="I366" s="3">
        <f>IF(A366="","",IF(DAY(A366+1)=1,SUM($H$3:H366)-SUM($I$2:I365),""))</f>
      </c>
      <c r="J366" s="5">
        <f>IF($A366="","",INDEX('14denní rozpis směn'!$B$3:$F$16,'Plán směn'!$E366+MOD('Plán směn'!$C366,2)*7,4))</f>
      </c>
      <c r="K366" s="5">
        <f>IF($A366="","",INDEX('14denní rozpis směn'!$B$3:$F$16,'Plán směn'!$E366+MOD('Plán směn'!$C366,2)*7,5))</f>
      </c>
      <c r="L366" s="4">
        <f t="shared" si="44"/>
      </c>
      <c r="M366" s="3">
        <f>IF($A366="","",IF(DAY($A366+1)=1,SUM(L$3:L366)-SUM(M$2:M365),""))</f>
      </c>
      <c r="N366" s="48">
        <f t="shared" si="45"/>
      </c>
      <c r="O366" s="44">
        <f t="shared" si="46"/>
      </c>
    </row>
    <row r="367" spans="1:15" ht="12.75">
      <c r="A367" s="43">
        <f t="shared" si="47"/>
      </c>
      <c r="B367" s="41">
        <f t="shared" si="40"/>
      </c>
      <c r="C367" s="41">
        <f t="shared" si="41"/>
      </c>
      <c r="D367" s="41">
        <f>IF(A367="","",COUNTIF(Svátky!$A$2:$A$13,'Plán směn'!A367))</f>
      </c>
      <c r="E367" s="42">
        <f t="shared" si="42"/>
      </c>
      <c r="F367" s="5">
        <f>IF(A367="","",INDEX('14denní rozpis směn'!$B$3:$F$16,'Plán směn'!$E367+MOD('Plán směn'!$C367,2)*7,1))</f>
      </c>
      <c r="G367" s="5">
        <f>IF(B367="","",INDEX('14denní rozpis směn'!$B$3:$F$16,'Plán směn'!$E367+MOD('Plán směn'!$C367,2)*7,2))</f>
      </c>
      <c r="H367" s="4">
        <f t="shared" si="43"/>
      </c>
      <c r="I367" s="3">
        <f>IF(A367="","",IF(DAY(A367+1)=1,SUM($H$3:H367)-SUM($I$2:I366),""))</f>
      </c>
      <c r="J367" s="5">
        <f>IF($A367="","",INDEX('14denní rozpis směn'!$B$3:$F$16,'Plán směn'!$E367+MOD('Plán směn'!$C367,2)*7,4))</f>
      </c>
      <c r="K367" s="5">
        <f>IF($A367="","",INDEX('14denní rozpis směn'!$B$3:$F$16,'Plán směn'!$E367+MOD('Plán směn'!$C367,2)*7,5))</f>
      </c>
      <c r="L367" s="4">
        <f t="shared" si="44"/>
      </c>
      <c r="M367" s="3">
        <f>IF($A367="","",IF(DAY($A367+1)=1,SUM(L$3:L367)-SUM(M$2:M366),""))</f>
      </c>
      <c r="N367" s="48">
        <f t="shared" si="45"/>
      </c>
      <c r="O367" s="44">
        <f t="shared" si="46"/>
      </c>
    </row>
    <row r="368" spans="1:15" ht="12.75">
      <c r="A368" s="43">
        <f t="shared" si="47"/>
      </c>
      <c r="B368" s="41">
        <f t="shared" si="40"/>
      </c>
      <c r="C368" s="41">
        <f t="shared" si="41"/>
      </c>
      <c r="D368" s="41">
        <f>IF(A368="","",COUNTIF(Svátky!$A$2:$A$13,'Plán směn'!A368))</f>
      </c>
      <c r="E368" s="42">
        <f t="shared" si="42"/>
      </c>
      <c r="F368" s="5">
        <f>IF(A368="","",INDEX('14denní rozpis směn'!$B$3:$F$16,'Plán směn'!$E368+MOD('Plán směn'!$C368,2)*7,1))</f>
      </c>
      <c r="G368" s="5">
        <f>IF(B368="","",INDEX('14denní rozpis směn'!$B$3:$F$16,'Plán směn'!$E368+MOD('Plán směn'!$C368,2)*7,2))</f>
      </c>
      <c r="H368" s="4">
        <f t="shared" si="43"/>
      </c>
      <c r="I368" s="3">
        <f>IF(A368="","",IF(DAY(A368+1)=1,SUM($H$3:H368)-SUM($I$2:I367),""))</f>
      </c>
      <c r="J368" s="5">
        <f>IF($A368="","",INDEX('14denní rozpis směn'!$B$3:$F$16,'Plán směn'!$E368+MOD('Plán směn'!$C368,2)*7,4))</f>
      </c>
      <c r="K368" s="5">
        <f>IF($A368="","",INDEX('14denní rozpis směn'!$B$3:$F$16,'Plán směn'!$E368+MOD('Plán směn'!$C368,2)*7,5))</f>
      </c>
      <c r="L368" s="4">
        <f t="shared" si="44"/>
      </c>
      <c r="M368" s="3">
        <f>IF($A368="","",IF(DAY($A368+1)=1,SUM(L$3:L368)-SUM(M$2:M367),""))</f>
      </c>
      <c r="N368" s="48">
        <f t="shared" si="45"/>
      </c>
      <c r="O368" s="44">
        <f t="shared" si="46"/>
      </c>
    </row>
  </sheetData>
  <sheetProtection sheet="1" objects="1" scenarios="1"/>
  <mergeCells count="5">
    <mergeCell ref="M1:O1"/>
    <mergeCell ref="B1:D1"/>
    <mergeCell ref="E1:F1"/>
    <mergeCell ref="G1:I1"/>
    <mergeCell ref="J1:L1"/>
  </mergeCells>
  <conditionalFormatting sqref="A3:O368">
    <cfRule type="expression" priority="1" dxfId="0" stopIfTrue="1">
      <formula>DAY($A3+1)=1</formula>
    </cfRule>
    <cfRule type="expression" priority="2" dxfId="1" stopIfTrue="1">
      <formula>OR($D3&gt;0,$E3&gt;5)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67.140625" style="0" bestFit="1" customWidth="1"/>
    <col min="3" max="3" width="9.28125" style="0" customWidth="1"/>
  </cols>
  <sheetData>
    <row r="1" ht="13.5" thickBot="1">
      <c r="A1" t="s">
        <v>19</v>
      </c>
    </row>
    <row r="2" spans="1:2" ht="12.75">
      <c r="A2" s="26">
        <v>39448</v>
      </c>
      <c r="B2" s="14" t="s">
        <v>7</v>
      </c>
    </row>
    <row r="3" spans="1:2" ht="12.75">
      <c r="A3" s="27">
        <v>39531</v>
      </c>
      <c r="B3" s="15" t="s">
        <v>8</v>
      </c>
    </row>
    <row r="4" spans="1:2" ht="12.75">
      <c r="A4" s="27">
        <v>39569</v>
      </c>
      <c r="B4" s="15" t="s">
        <v>9</v>
      </c>
    </row>
    <row r="5" spans="1:2" ht="12.75">
      <c r="A5" s="27">
        <v>39576</v>
      </c>
      <c r="B5" s="15" t="s">
        <v>10</v>
      </c>
    </row>
    <row r="6" spans="1:2" ht="12.75">
      <c r="A6" s="27">
        <v>39634</v>
      </c>
      <c r="B6" s="15" t="s">
        <v>11</v>
      </c>
    </row>
    <row r="7" spans="1:2" ht="12.75">
      <c r="A7" s="27">
        <v>39635</v>
      </c>
      <c r="B7" s="15" t="s">
        <v>12</v>
      </c>
    </row>
    <row r="8" spans="1:2" ht="12.75">
      <c r="A8" s="27">
        <v>39719</v>
      </c>
      <c r="B8" s="15" t="s">
        <v>13</v>
      </c>
    </row>
    <row r="9" spans="1:2" ht="12.75">
      <c r="A9" s="27">
        <v>39749</v>
      </c>
      <c r="B9" s="15" t="s">
        <v>14</v>
      </c>
    </row>
    <row r="10" spans="1:2" ht="12.75">
      <c r="A10" s="27">
        <v>39769</v>
      </c>
      <c r="B10" s="15" t="s">
        <v>15</v>
      </c>
    </row>
    <row r="11" spans="1:2" ht="12.75">
      <c r="A11" s="27">
        <v>39806</v>
      </c>
      <c r="B11" s="15" t="s">
        <v>16</v>
      </c>
    </row>
    <row r="12" spans="1:2" ht="12.75">
      <c r="A12" s="27">
        <v>39807</v>
      </c>
      <c r="B12" s="15" t="s">
        <v>17</v>
      </c>
    </row>
    <row r="13" spans="1:2" ht="13.5" thickBot="1">
      <c r="A13" s="28">
        <v>39808</v>
      </c>
      <c r="B13" s="16" t="s">
        <v>18</v>
      </c>
    </row>
    <row r="15" spans="1:2" ht="12.75">
      <c r="A15" s="1"/>
      <c r="B15" s="2"/>
    </row>
    <row r="16" ht="12.75">
      <c r="B16" s="6"/>
    </row>
    <row r="17" ht="12.75">
      <c r="A17" s="1"/>
    </row>
    <row r="19" ht="12.75">
      <c r="A19" s="1"/>
    </row>
    <row r="21" ht="12.75">
      <c r="A21" s="1"/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Ahold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Směny</dc:title>
  <dc:subject>Rozpisy směn a výpočet odpracovaných hodin</dc:subject>
  <dc:creator>Pavel Pech</dc:creator>
  <cp:keywords/>
  <dc:description/>
  <cp:lastModifiedBy>pczpp015</cp:lastModifiedBy>
  <cp:lastPrinted>2008-04-10T08:38:27Z</cp:lastPrinted>
  <dcterms:created xsi:type="dcterms:W3CDTF">2008-04-10T07:29:27Z</dcterms:created>
  <dcterms:modified xsi:type="dcterms:W3CDTF">2008-04-10T10:06:12Z</dcterms:modified>
  <cp:category/>
  <cp:version/>
  <cp:contentType/>
  <cp:contentStatus/>
</cp:coreProperties>
</file>